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firstSheet="1" activeTab="1"/>
  </bookViews>
  <sheets>
    <sheet name="Instructions" sheetId="1" state="hidden" r:id="rId1"/>
    <sheet name="general " sheetId="2" r:id="rId2"/>
    <sheet name="streets" sheetId="3" r:id="rId3"/>
    <sheet name="municipal" sheetId="4" r:id="rId4"/>
    <sheet name="sewer" sheetId="5" r:id="rId5"/>
    <sheet name="water" sheetId="6" r:id="rId6"/>
  </sheets>
  <definedNames>
    <definedName name="_xlnm.Print_Area" localSheetId="1">'general '!$A$1:$L$47</definedName>
  </definedNames>
  <calcPr fullCalcOnLoad="1"/>
</workbook>
</file>

<file path=xl/sharedStrings.xml><?xml version="1.0" encoding="utf-8"?>
<sst xmlns="http://schemas.openxmlformats.org/spreadsheetml/2006/main" count="425" uniqueCount="97">
  <si>
    <t>REVENUES</t>
  </si>
  <si>
    <t>Property Taxes</t>
  </si>
  <si>
    <t>$</t>
  </si>
  <si>
    <t>Interest Income</t>
  </si>
  <si>
    <t>Other Revenues</t>
  </si>
  <si>
    <t>Interfund Transfers (In)</t>
  </si>
  <si>
    <t>Total Revenues</t>
  </si>
  <si>
    <t>EXPENDITURES</t>
  </si>
  <si>
    <t>General Government</t>
  </si>
  <si>
    <t>Roads</t>
  </si>
  <si>
    <t>Other Expenditures</t>
  </si>
  <si>
    <t>Interfund Transfers (Out)</t>
  </si>
  <si>
    <t>Total Expenditures</t>
  </si>
  <si>
    <t>Net Revenues (Expenditures)</t>
  </si>
  <si>
    <t>Ending Fund Balance</t>
  </si>
  <si>
    <t>Beginning Fund Balance</t>
  </si>
  <si>
    <t>%</t>
  </si>
  <si>
    <t>Assumptions</t>
  </si>
  <si>
    <t>Local Unit Code:</t>
  </si>
  <si>
    <t>INSTRUCTIONS FOR PROJECTED BUDGET REPORT TEMPLATE</t>
  </si>
  <si>
    <t>Current Fiscal Year End Date:</t>
  </si>
  <si>
    <t>Fund Name:</t>
  </si>
  <si>
    <t>Projected Budget Report</t>
  </si>
  <si>
    <t>Current Year Budget</t>
  </si>
  <si>
    <t xml:space="preserve">Percentage Change </t>
  </si>
  <si>
    <t>Year 2 Budget</t>
  </si>
  <si>
    <t>Local Unit Name:</t>
  </si>
  <si>
    <t>1.</t>
  </si>
  <si>
    <t>2.</t>
  </si>
  <si>
    <t>3.</t>
  </si>
  <si>
    <t>4.</t>
  </si>
  <si>
    <t>5.</t>
  </si>
  <si>
    <t>6.</t>
  </si>
  <si>
    <t xml:space="preserve">Note: The years on a local unit's Projected Budget Report will be different than the years on the local unit's Citizen's </t>
  </si>
  <si>
    <t>Guide and Performance Dashboard.</t>
  </si>
  <si>
    <t>To fill out the Projected Budget Report, you will need at a minimum your General Fund Budget to assist you in filling in the budgeted</t>
  </si>
  <si>
    <t>Fill in the Local Unit Name, Local Unit Code, Current Fiscal Year End Date, and Fund Name.</t>
  </si>
  <si>
    <t>Current Year Budget column - Utilize the budget for your current fiscal year as the source data to fill in the current year budget.</t>
  </si>
  <si>
    <t>You may change or remove any items that do not pertain to your local unit or you can add additional items not listed.</t>
  </si>
  <si>
    <t>a decrease with a minus sign (i.e. negative 10% would be entered as -10).</t>
  </si>
  <si>
    <t xml:space="preserve">Year 2 Budget column - Amounts in this column will automatically calculate based on amounts entered in the Current Year </t>
  </si>
  <si>
    <t>Budget column and Percentage Change column. However, amounts may be overwritten.</t>
  </si>
  <si>
    <t xml:space="preserve">Assumptions column - Provide a brief explanation of the assumptions used in developing the budgeted projections. You do </t>
  </si>
  <si>
    <t>not need an assumption for every item.</t>
  </si>
  <si>
    <t>7.</t>
  </si>
  <si>
    <t>Commentary box - Provide additional information as necessary.</t>
  </si>
  <si>
    <t>Before publishing the Projected Budget Report on your website, we highly recommend you "Hide" the "Instructions" tab</t>
  </si>
  <si>
    <t>Make sure when you print or save this document to a PDF, you print the "Projected Budget Report" tab.</t>
  </si>
  <si>
    <t>Commentary:</t>
  </si>
  <si>
    <t>Fill in the yellow highlighted portions as follows:</t>
  </si>
  <si>
    <t>For additional fund budget projections, copy and paste the "Projected Budget Report" tab as needed.</t>
  </si>
  <si>
    <t>revenues and expenditures. You may copy the tab to use for other fund budget projections (i.e. Special Revenue, Enterprise, etc...).</t>
  </si>
  <si>
    <t xml:space="preserve">Percentage Change column - Fill in the expected percentage change for each budgeted revenue and expenditure. The </t>
  </si>
  <si>
    <t xml:space="preserve">projected change can be an increase or a decrease. Enter the percentage as a whole number without a percent sign. Enter </t>
  </si>
  <si>
    <t>so that this document will be user-friendly. To hide a tab (or row), right click on the tab (or row) and select "Hide".</t>
  </si>
  <si>
    <t>Village of Vermontville</t>
  </si>
  <si>
    <t>23-3050</t>
  </si>
  <si>
    <t>Personal Property taxes</t>
  </si>
  <si>
    <t>State Shared Revenue</t>
  </si>
  <si>
    <t>ACT 51</t>
  </si>
  <si>
    <t>Routine Maintenance</t>
  </si>
  <si>
    <t>Winter Maintenance</t>
  </si>
  <si>
    <t>Municipal Streets</t>
  </si>
  <si>
    <t xml:space="preserve">Sewer </t>
  </si>
  <si>
    <t>Admin</t>
  </si>
  <si>
    <t>Administration</t>
  </si>
  <si>
    <t>Water</t>
  </si>
  <si>
    <t xml:space="preserve">Major &amp; Local Streets </t>
  </si>
  <si>
    <t>General Fund</t>
  </si>
  <si>
    <t>Leaf Collection</t>
  </si>
  <si>
    <t>State Grants - Liquor License</t>
  </si>
  <si>
    <t>Real Property Taxes</t>
  </si>
  <si>
    <t>Delinquent Property Taxes</t>
  </si>
  <si>
    <t>Property Tax Administration Fee</t>
  </si>
  <si>
    <t>Grant Income - Non State</t>
  </si>
  <si>
    <t>Rent Income - Other</t>
  </si>
  <si>
    <t>Equipment Rental</t>
  </si>
  <si>
    <t>Community &amp; Economic Development</t>
  </si>
  <si>
    <t>Public Safety</t>
  </si>
  <si>
    <t>Judicial</t>
  </si>
  <si>
    <t>Public Works</t>
  </si>
  <si>
    <t>Recreation &amp; Culture</t>
  </si>
  <si>
    <t>Metro Authority</t>
  </si>
  <si>
    <t xml:space="preserve">Commentary:  Other Revenue includes Grant Income, Reimbursements and Other Miscellaneous Income  - Other Expenses include Purchases of Capital Outlay Related Items </t>
  </si>
  <si>
    <t>Commentary:  The revenue received by this fund is from a 10 year county wide millage approved by the voters.</t>
  </si>
  <si>
    <t>Sewer Usage</t>
  </si>
  <si>
    <t>NSF Fees</t>
  </si>
  <si>
    <t>Ready to Serve</t>
  </si>
  <si>
    <t>Penalties &amp; Interest</t>
  </si>
  <si>
    <t>Debt Service - Interest</t>
  </si>
  <si>
    <t>Depreciation</t>
  </si>
  <si>
    <t>Water Usage</t>
  </si>
  <si>
    <t>Meter Replacement</t>
  </si>
  <si>
    <t>Well Fund</t>
  </si>
  <si>
    <t>Turn Off/On Fees</t>
  </si>
  <si>
    <t>Grant Revenue</t>
  </si>
  <si>
    <t>Operations &amp; Maintenance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</si>
</sst>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  <numFmt numFmtId="171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3" borderId="0" xfId="60" applyFont="1" applyFill="1">
      <alignment/>
      <protection/>
    </xf>
    <xf numFmtId="164" fontId="2" fillId="33" borderId="0" xfId="44" applyNumberFormat="1" applyFont="1" applyFill="1" applyAlignment="1">
      <alignment/>
    </xf>
    <xf numFmtId="0" fontId="3" fillId="33" borderId="10" xfId="60" applyFont="1" applyFill="1" applyBorder="1">
      <alignment/>
      <protection/>
    </xf>
    <xf numFmtId="0" fontId="3" fillId="33" borderId="0" xfId="60" applyFont="1" applyFill="1" applyAlignment="1">
      <alignment horizontal="center" wrapText="1"/>
      <protection/>
    </xf>
    <xf numFmtId="164" fontId="3" fillId="33" borderId="0" xfId="44" applyNumberFormat="1" applyFont="1" applyFill="1" applyBorder="1" applyAlignment="1">
      <alignment horizontal="center" wrapText="1"/>
    </xf>
    <xf numFmtId="44" fontId="2" fillId="33" borderId="0" xfId="48" applyFont="1" applyFill="1" applyAlignment="1">
      <alignment/>
    </xf>
    <xf numFmtId="0" fontId="4" fillId="33" borderId="0" xfId="60" applyFont="1" applyFill="1" applyBorder="1">
      <alignment/>
      <protection/>
    </xf>
    <xf numFmtId="0" fontId="4" fillId="33" borderId="0" xfId="60" applyFont="1" applyFill="1">
      <alignment/>
      <protection/>
    </xf>
    <xf numFmtId="44" fontId="4" fillId="33" borderId="0" xfId="48" applyFont="1" applyFill="1" applyAlignment="1">
      <alignment/>
    </xf>
    <xf numFmtId="0" fontId="5" fillId="33" borderId="10" xfId="60" applyFont="1" applyFill="1" applyBorder="1">
      <alignment/>
      <protection/>
    </xf>
    <xf numFmtId="164" fontId="3" fillId="33" borderId="0" xfId="44" applyNumberFormat="1" applyFont="1" applyFill="1" applyAlignment="1">
      <alignment/>
    </xf>
    <xf numFmtId="164" fontId="3" fillId="33" borderId="10" xfId="44" applyNumberFormat="1" applyFont="1" applyFill="1" applyBorder="1" applyAlignment="1">
      <alignment horizontal="center" wrapText="1"/>
    </xf>
    <xf numFmtId="164" fontId="3" fillId="33" borderId="0" xfId="44" applyNumberFormat="1" applyFont="1" applyFill="1" applyAlignment="1" applyProtection="1">
      <alignment/>
      <protection locked="0"/>
    </xf>
    <xf numFmtId="0" fontId="51" fillId="33" borderId="0" xfId="0" applyFont="1" applyFill="1" applyAlignment="1">
      <alignment/>
    </xf>
    <xf numFmtId="0" fontId="2" fillId="33" borderId="0" xfId="60" applyFont="1" applyFill="1">
      <alignment/>
      <protection/>
    </xf>
    <xf numFmtId="0" fontId="52" fillId="33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justify"/>
    </xf>
    <xf numFmtId="164" fontId="4" fillId="33" borderId="0" xfId="44" applyNumberFormat="1" applyFont="1" applyFill="1" applyAlignment="1" applyProtection="1">
      <alignment/>
      <protection locked="0"/>
    </xf>
    <xf numFmtId="0" fontId="53" fillId="33" borderId="0" xfId="0" applyFont="1" applyFill="1" applyAlignment="1">
      <alignment/>
    </xf>
    <xf numFmtId="0" fontId="3" fillId="33" borderId="0" xfId="60" applyFont="1" applyFill="1" applyBorder="1">
      <alignment/>
      <protection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5" fillId="33" borderId="0" xfId="0" applyFont="1" applyFill="1" applyAlignment="1">
      <alignment wrapText="1"/>
    </xf>
    <xf numFmtId="0" fontId="51" fillId="33" borderId="0" xfId="0" applyFont="1" applyFill="1" applyAlignment="1">
      <alignment wrapText="1"/>
    </xf>
    <xf numFmtId="0" fontId="57" fillId="33" borderId="10" xfId="0" applyFont="1" applyFill="1" applyBorder="1" applyAlignment="1">
      <alignment horizontal="center" wrapText="1"/>
    </xf>
    <xf numFmtId="0" fontId="54" fillId="33" borderId="0" xfId="0" applyFont="1" applyFill="1" applyAlignment="1">
      <alignment wrapText="1"/>
    </xf>
    <xf numFmtId="49" fontId="5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justify"/>
    </xf>
    <xf numFmtId="49" fontId="51" fillId="0" borderId="0" xfId="0" applyNumberFormat="1" applyFont="1" applyAlignment="1" quotePrefix="1">
      <alignment horizontal="justify"/>
    </xf>
    <xf numFmtId="49" fontId="51" fillId="0" borderId="0" xfId="0" applyNumberFormat="1" applyFont="1" applyAlignment="1" quotePrefix="1">
      <alignment horizontal="justify" vertical="top"/>
    </xf>
    <xf numFmtId="49" fontId="51" fillId="0" borderId="0" xfId="0" applyNumberFormat="1" applyFont="1" applyAlignment="1" applyProtection="1">
      <alignment/>
      <protection locked="0"/>
    </xf>
    <xf numFmtId="49" fontId="51" fillId="0" borderId="0" xfId="0" applyNumberFormat="1" applyFont="1" applyAlignment="1">
      <alignment horizontal="justify" vertical="top"/>
    </xf>
    <xf numFmtId="49" fontId="51" fillId="0" borderId="0" xfId="63" applyNumberFormat="1" applyFont="1" applyFill="1">
      <alignment/>
      <protection/>
    </xf>
    <xf numFmtId="49" fontId="57" fillId="0" borderId="0" xfId="63" applyNumberFormat="1" applyFont="1" applyFill="1" applyAlignment="1">
      <alignment/>
      <protection/>
    </xf>
    <xf numFmtId="164" fontId="3" fillId="33" borderId="11" xfId="44" applyNumberFormat="1" applyFont="1" applyFill="1" applyBorder="1" applyAlignment="1">
      <alignment/>
    </xf>
    <xf numFmtId="164" fontId="3" fillId="33" borderId="12" xfId="44" applyNumberFormat="1" applyFont="1" applyFill="1" applyBorder="1" applyAlignment="1">
      <alignment/>
    </xf>
    <xf numFmtId="164" fontId="52" fillId="33" borderId="11" xfId="0" applyNumberFormat="1" applyFont="1" applyFill="1" applyBorder="1" applyAlignment="1">
      <alignment/>
    </xf>
    <xf numFmtId="0" fontId="53" fillId="0" borderId="0" xfId="0" applyFont="1" applyFill="1" applyAlignment="1">
      <alignment wrapText="1"/>
    </xf>
    <xf numFmtId="164" fontId="4" fillId="34" borderId="0" xfId="44" applyNumberFormat="1" applyFont="1" applyFill="1" applyAlignment="1" applyProtection="1">
      <alignment/>
      <protection locked="0"/>
    </xf>
    <xf numFmtId="0" fontId="53" fillId="34" borderId="0" xfId="0" applyFont="1" applyFill="1" applyAlignment="1">
      <alignment wrapText="1"/>
    </xf>
    <xf numFmtId="164" fontId="3" fillId="34" borderId="0" xfId="44" applyNumberFormat="1" applyFont="1" applyFill="1" applyAlignment="1" applyProtection="1">
      <alignment/>
      <protection locked="0"/>
    </xf>
    <xf numFmtId="164" fontId="3" fillId="33" borderId="0" xfId="44" applyNumberFormat="1" applyFont="1" applyFill="1" applyBorder="1" applyAlignment="1">
      <alignment/>
    </xf>
    <xf numFmtId="164" fontId="52" fillId="33" borderId="0" xfId="0" applyNumberFormat="1" applyFont="1" applyFill="1" applyBorder="1" applyAlignment="1">
      <alignment/>
    </xf>
    <xf numFmtId="164" fontId="3" fillId="33" borderId="13" xfId="44" applyNumberFormat="1" applyFont="1" applyFill="1" applyBorder="1" applyAlignment="1">
      <alignment/>
    </xf>
    <xf numFmtId="9" fontId="4" fillId="34" borderId="0" xfId="44" applyNumberFormat="1" applyFont="1" applyFill="1" applyAlignment="1" applyProtection="1">
      <alignment/>
      <protection locked="0"/>
    </xf>
    <xf numFmtId="49" fontId="58" fillId="0" borderId="0" xfId="0" applyNumberFormat="1" applyFont="1" applyAlignment="1">
      <alignment horizontal="center"/>
    </xf>
    <xf numFmtId="0" fontId="54" fillId="34" borderId="0" xfId="0" applyFont="1" applyFill="1" applyAlignment="1">
      <alignment horizontal="left" wrapText="1"/>
    </xf>
    <xf numFmtId="14" fontId="54" fillId="34" borderId="0" xfId="0" applyNumberFormat="1" applyFont="1" applyFill="1" applyAlignment="1">
      <alignment horizontal="left" wrapText="1"/>
    </xf>
    <xf numFmtId="0" fontId="59" fillId="33" borderId="0" xfId="0" applyFont="1" applyFill="1" applyAlignment="1">
      <alignment horizontal="center"/>
    </xf>
    <xf numFmtId="0" fontId="54" fillId="33" borderId="14" xfId="0" applyFont="1" applyFill="1" applyBorder="1" applyAlignment="1">
      <alignment horizontal="left" vertical="top" wrapText="1"/>
    </xf>
    <xf numFmtId="0" fontId="54" fillId="33" borderId="12" xfId="0" applyFont="1" applyFill="1" applyBorder="1" applyAlignment="1">
      <alignment horizontal="left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left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9" xfId="0" applyFont="1" applyFill="1" applyBorder="1" applyAlignment="1">
      <alignment horizontal="left"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PageLayoutView="0" workbookViewId="0" topLeftCell="A1">
      <selection activeCell="A1" sqref="A1:P1"/>
    </sheetView>
  </sheetViews>
  <sheetFormatPr defaultColWidth="9.140625" defaultRowHeight="15"/>
  <cols>
    <col min="1" max="1" width="3.57421875" style="31" customWidth="1"/>
    <col min="2" max="2" width="2.7109375" style="31" customWidth="1"/>
    <col min="3" max="3" width="3.57421875" style="31" customWidth="1"/>
    <col min="4" max="4" width="2.7109375" style="30" customWidth="1"/>
    <col min="5" max="16" width="9.140625" style="31" customWidth="1"/>
    <col min="17" max="16384" width="9.140625" style="17" customWidth="1"/>
  </cols>
  <sheetData>
    <row r="1" spans="1:16" ht="18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3" spans="1:3" ht="15">
      <c r="A3" s="29" t="s">
        <v>33</v>
      </c>
      <c r="B3" s="29"/>
      <c r="C3" s="29"/>
    </row>
    <row r="4" spans="1:16" s="18" customFormat="1" ht="15">
      <c r="A4" s="29" t="s">
        <v>34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s="18" customFormat="1" ht="14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s="18" customFormat="1" ht="14.25">
      <c r="A6" s="31" t="s">
        <v>35</v>
      </c>
      <c r="B6" s="31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s="18" customFormat="1" ht="14.25">
      <c r="A7" s="31" t="s">
        <v>51</v>
      </c>
      <c r="B7" s="31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s="18" customFormat="1" ht="14.25">
      <c r="A8" s="31"/>
      <c r="B8" s="31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s="18" customFormat="1" ht="14.25">
      <c r="A9" s="31" t="s">
        <v>49</v>
      </c>
      <c r="B9" s="31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s="18" customFormat="1" ht="14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s="18" customFormat="1" ht="14.25">
      <c r="A11" s="32"/>
      <c r="B11" s="33" t="s">
        <v>27</v>
      </c>
      <c r="C11" s="31" t="s">
        <v>36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s="18" customFormat="1" ht="14.25">
      <c r="A12" s="32"/>
      <c r="B12" s="33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s="18" customFormat="1" ht="14.25">
      <c r="A13" s="32"/>
      <c r="B13" s="33" t="s">
        <v>28</v>
      </c>
      <c r="C13" s="31" t="s">
        <v>50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s="18" customFormat="1" ht="14.25">
      <c r="A14" s="32"/>
      <c r="B14" s="32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s="18" customFormat="1" ht="14.25">
      <c r="A15" s="32"/>
      <c r="B15" s="34" t="s">
        <v>29</v>
      </c>
      <c r="C15" s="35" t="s">
        <v>37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s="18" customFormat="1" ht="14.25">
      <c r="A16" s="32"/>
      <c r="B16" s="34"/>
      <c r="C16" s="35" t="s">
        <v>38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s="18" customFormat="1" ht="14.25">
      <c r="A17" s="32"/>
      <c r="B17" s="32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18" customFormat="1" ht="14.25">
      <c r="A18" s="32"/>
      <c r="B18" s="34" t="s">
        <v>30</v>
      </c>
      <c r="C18" s="31" t="s">
        <v>52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s="18" customFormat="1" ht="14.25">
      <c r="A19" s="32"/>
      <c r="B19" s="34"/>
      <c r="C19" s="31" t="s">
        <v>53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s="18" customFormat="1" ht="14.25">
      <c r="A20" s="32"/>
      <c r="B20" s="36"/>
      <c r="C20" s="31" t="s">
        <v>39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18" customFormat="1" ht="14.25">
      <c r="A21" s="32"/>
      <c r="B21" s="36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s="18" customFormat="1" ht="14.25">
      <c r="A22" s="32"/>
      <c r="B22" s="34" t="s">
        <v>31</v>
      </c>
      <c r="C22" s="31" t="s">
        <v>40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s="18" customFormat="1" ht="14.25">
      <c r="A23" s="32"/>
      <c r="B23" s="34"/>
      <c r="C23" s="31" t="s">
        <v>41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s="18" customFormat="1" ht="14.25">
      <c r="A24" s="32"/>
      <c r="B24" s="36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s="18" customFormat="1" ht="14.25">
      <c r="A25" s="32"/>
      <c r="B25" s="34" t="s">
        <v>32</v>
      </c>
      <c r="C25" s="31" t="s">
        <v>42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s="18" customFormat="1" ht="14.25">
      <c r="A26" s="32"/>
      <c r="B26" s="34"/>
      <c r="C26" s="31" t="s">
        <v>43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s="18" customFormat="1" ht="14.25">
      <c r="A27" s="32"/>
      <c r="B27" s="34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s="18" customFormat="1" ht="14.25">
      <c r="A28" s="32"/>
      <c r="B28" s="34" t="s">
        <v>44</v>
      </c>
      <c r="C28" s="31" t="s">
        <v>45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s="18" customFormat="1" ht="14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s="18" customFormat="1" ht="15">
      <c r="A30" s="38" t="s">
        <v>46</v>
      </c>
      <c r="B30" s="29"/>
      <c r="C30" s="29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s="18" customFormat="1" ht="15">
      <c r="A31" s="38" t="s">
        <v>54</v>
      </c>
      <c r="B31" s="32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s="18" customFormat="1" ht="15">
      <c r="A32" s="38"/>
      <c r="B32" s="32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s="18" customFormat="1" ht="14.25">
      <c r="A33" s="37" t="s">
        <v>47</v>
      </c>
      <c r="B33" s="32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s="18" customFormat="1" ht="14.25">
      <c r="A34" s="32"/>
      <c r="B34" s="32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</sheetData>
  <sheetProtection/>
  <mergeCells count="1">
    <mergeCell ref="A1:P1"/>
  </mergeCells>
  <printOptions horizontalCentered="1"/>
  <pageMargins left="0.5" right="0.5" top="0.5" bottom="0.5" header="0.5" footer="0.5"/>
  <pageSetup fitToHeight="1" fitToWidth="1" horizontalDpi="600" verticalDpi="600" orientation="landscape" r:id="rId1"/>
  <headerFooter>
    <oddFooter>&amp;C&amp;"Arial,Regular"&amp;P</oddFooter>
  </headerFooter>
  <ignoredErrors>
    <ignoredError sqref="B24:B25 B11:B15 B17:B18 B20 B22 B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tabSelected="1" workbookViewId="0" topLeftCell="A1">
      <selection activeCell="I6" sqref="I6"/>
    </sheetView>
  </sheetViews>
  <sheetFormatPr defaultColWidth="9.140625" defaultRowHeight="15"/>
  <cols>
    <col min="1" max="1" width="37.00390625" style="14" customWidth="1"/>
    <col min="2" max="2" width="2.00390625" style="14" bestFit="1" customWidth="1"/>
    <col min="3" max="3" width="18.140625" style="14" customWidth="1"/>
    <col min="4" max="4" width="2.140625" style="14" customWidth="1"/>
    <col min="5" max="5" width="11.140625" style="14" customWidth="1"/>
    <col min="6" max="6" width="3.140625" style="14" customWidth="1"/>
    <col min="7" max="7" width="2.00390625" style="14" customWidth="1"/>
    <col min="8" max="8" width="3.00390625" style="14" bestFit="1" customWidth="1"/>
    <col min="9" max="9" width="14.28125" style="14" customWidth="1"/>
    <col min="10" max="10" width="2.140625" style="14" customWidth="1"/>
    <col min="11" max="11" width="53.00390625" style="26" customWidth="1"/>
    <col min="12" max="12" width="2.140625" style="14" customWidth="1"/>
    <col min="13" max="13" width="3.00390625" style="14" bestFit="1" customWidth="1"/>
    <col min="14" max="16384" width="9.140625" style="14" customWidth="1"/>
  </cols>
  <sheetData>
    <row r="1" spans="1:13" s="24" customFormat="1" ht="20.25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23"/>
      <c r="M1" s="23"/>
    </row>
    <row r="2" spans="1:13" s="24" customFormat="1" ht="16.5">
      <c r="A2" s="23"/>
      <c r="B2" s="23"/>
      <c r="C2" s="23"/>
      <c r="D2" s="23"/>
      <c r="E2" s="23"/>
      <c r="F2" s="23"/>
      <c r="G2" s="23"/>
      <c r="H2" s="23"/>
      <c r="I2" s="23"/>
      <c r="J2" s="23"/>
      <c r="K2" s="25"/>
      <c r="L2" s="23"/>
      <c r="M2" s="23"/>
    </row>
    <row r="3" spans="1:5" ht="14.25">
      <c r="A3" s="16" t="s">
        <v>26</v>
      </c>
      <c r="C3" s="51" t="s">
        <v>55</v>
      </c>
      <c r="D3" s="51"/>
      <c r="E3" s="51"/>
    </row>
    <row r="4" spans="1:5" ht="14.25">
      <c r="A4" s="16" t="s">
        <v>18</v>
      </c>
      <c r="C4" s="51" t="s">
        <v>56</v>
      </c>
      <c r="D4" s="51"/>
      <c r="E4" s="51"/>
    </row>
    <row r="5" spans="1:8" ht="15" customHeight="1">
      <c r="A5" s="1" t="s">
        <v>20</v>
      </c>
      <c r="B5" s="15"/>
      <c r="C5" s="52">
        <v>44196</v>
      </c>
      <c r="D5" s="52"/>
      <c r="E5" s="52"/>
      <c r="H5" s="15"/>
    </row>
    <row r="6" spans="1:8" ht="15" customHeight="1">
      <c r="A6" s="1" t="s">
        <v>21</v>
      </c>
      <c r="B6" s="15"/>
      <c r="C6" s="51" t="s">
        <v>68</v>
      </c>
      <c r="D6" s="51"/>
      <c r="E6" s="51"/>
      <c r="H6" s="15"/>
    </row>
    <row r="7" spans="1:12" ht="15" customHeight="1">
      <c r="A7" s="15"/>
      <c r="B7" s="15"/>
      <c r="D7" s="5"/>
      <c r="E7" s="5"/>
      <c r="F7" s="5"/>
      <c r="G7" s="5"/>
      <c r="H7" s="15"/>
      <c r="J7" s="5"/>
      <c r="L7" s="5"/>
    </row>
    <row r="8" spans="1:12" ht="58.5" customHeight="1" thickBot="1">
      <c r="A8" s="3" t="s">
        <v>0</v>
      </c>
      <c r="B8" s="4"/>
      <c r="C8" s="12" t="s">
        <v>23</v>
      </c>
      <c r="D8" s="5"/>
      <c r="E8" s="12" t="s">
        <v>24</v>
      </c>
      <c r="F8" s="5"/>
      <c r="G8" s="5"/>
      <c r="H8" s="15"/>
      <c r="I8" s="12" t="s">
        <v>25</v>
      </c>
      <c r="J8" s="5"/>
      <c r="K8" s="27" t="s">
        <v>17</v>
      </c>
      <c r="L8" s="5"/>
    </row>
    <row r="9" spans="1:12" ht="14.25">
      <c r="A9" s="15"/>
      <c r="B9" s="15"/>
      <c r="C9" s="15"/>
      <c r="D9" s="15"/>
      <c r="E9" s="15"/>
      <c r="F9" s="15"/>
      <c r="G9" s="15"/>
      <c r="H9" s="6"/>
      <c r="I9" s="15"/>
      <c r="J9" s="15"/>
      <c r="L9" s="15"/>
    </row>
    <row r="10" spans="1:12" s="20" customFormat="1" ht="12">
      <c r="A10" s="7" t="s">
        <v>71</v>
      </c>
      <c r="B10" s="8" t="s">
        <v>2</v>
      </c>
      <c r="C10" s="43">
        <f>135000</f>
        <v>135000</v>
      </c>
      <c r="D10" s="19"/>
      <c r="E10" s="49">
        <f>(I10-C10)/C10</f>
        <v>0</v>
      </c>
      <c r="F10" s="19" t="s">
        <v>16</v>
      </c>
      <c r="G10" s="19"/>
      <c r="H10" s="8" t="s">
        <v>2</v>
      </c>
      <c r="I10" s="19">
        <f>135000</f>
        <v>135000</v>
      </c>
      <c r="J10" s="19"/>
      <c r="K10" s="44"/>
      <c r="L10" s="19"/>
    </row>
    <row r="11" spans="1:12" s="20" customFormat="1" ht="12">
      <c r="A11" s="8" t="s">
        <v>57</v>
      </c>
      <c r="B11" s="8" t="s">
        <v>2</v>
      </c>
      <c r="C11" s="43">
        <v>22000</v>
      </c>
      <c r="D11" s="19"/>
      <c r="E11" s="49">
        <f aca="true" t="shared" si="0" ref="E11:E21">(I11-C11)/C11</f>
        <v>0</v>
      </c>
      <c r="F11" s="19" t="s">
        <v>16</v>
      </c>
      <c r="G11" s="19"/>
      <c r="H11" s="8" t="s">
        <v>2</v>
      </c>
      <c r="I11" s="19">
        <v>22000</v>
      </c>
      <c r="J11" s="19"/>
      <c r="K11" s="44"/>
      <c r="L11" s="19"/>
    </row>
    <row r="12" spans="1:12" s="20" customFormat="1" ht="12">
      <c r="A12" s="7" t="s">
        <v>72</v>
      </c>
      <c r="B12" s="8" t="s">
        <v>2</v>
      </c>
      <c r="C12" s="43">
        <v>25000</v>
      </c>
      <c r="D12" s="19"/>
      <c r="E12" s="49">
        <f t="shared" si="0"/>
        <v>0</v>
      </c>
      <c r="F12" s="19" t="s">
        <v>16</v>
      </c>
      <c r="G12" s="19"/>
      <c r="H12" s="8" t="s">
        <v>2</v>
      </c>
      <c r="I12" s="19">
        <v>25000</v>
      </c>
      <c r="J12" s="19"/>
      <c r="K12" s="44"/>
      <c r="L12" s="19"/>
    </row>
    <row r="13" spans="1:12" s="20" customFormat="1" ht="12">
      <c r="A13" s="7" t="s">
        <v>73</v>
      </c>
      <c r="B13" s="8" t="s">
        <v>2</v>
      </c>
      <c r="C13" s="43">
        <v>1900</v>
      </c>
      <c r="D13" s="19"/>
      <c r="E13" s="49">
        <f t="shared" si="0"/>
        <v>0</v>
      </c>
      <c r="F13" s="19"/>
      <c r="G13" s="19"/>
      <c r="H13" s="8"/>
      <c r="I13" s="19">
        <v>1900</v>
      </c>
      <c r="J13" s="19"/>
      <c r="K13" s="44"/>
      <c r="L13" s="19"/>
    </row>
    <row r="14" spans="1:12" s="20" customFormat="1" ht="12">
      <c r="A14" s="7" t="s">
        <v>58</v>
      </c>
      <c r="B14" s="8" t="s">
        <v>2</v>
      </c>
      <c r="C14" s="43">
        <v>80000</v>
      </c>
      <c r="D14" s="19"/>
      <c r="E14" s="49">
        <f t="shared" si="0"/>
        <v>0</v>
      </c>
      <c r="F14" s="19" t="s">
        <v>16</v>
      </c>
      <c r="G14" s="19"/>
      <c r="H14" s="8" t="s">
        <v>2</v>
      </c>
      <c r="I14" s="19">
        <v>80000</v>
      </c>
      <c r="J14" s="19"/>
      <c r="K14" s="44"/>
      <c r="L14" s="19"/>
    </row>
    <row r="15" spans="1:12" s="20" customFormat="1" ht="12">
      <c r="A15" s="7" t="s">
        <v>70</v>
      </c>
      <c r="B15" s="8" t="s">
        <v>2</v>
      </c>
      <c r="C15" s="43">
        <v>1200</v>
      </c>
      <c r="D15" s="19"/>
      <c r="E15" s="49">
        <f t="shared" si="0"/>
        <v>0</v>
      </c>
      <c r="F15" s="19" t="s">
        <v>16</v>
      </c>
      <c r="G15" s="19"/>
      <c r="H15" s="8" t="s">
        <v>2</v>
      </c>
      <c r="I15" s="19">
        <v>1200</v>
      </c>
      <c r="J15" s="19"/>
      <c r="K15" s="44"/>
      <c r="L15" s="19"/>
    </row>
    <row r="16" spans="1:12" s="20" customFormat="1" ht="12">
      <c r="A16" s="7" t="s">
        <v>74</v>
      </c>
      <c r="B16" s="8" t="s">
        <v>2</v>
      </c>
      <c r="C16" s="43">
        <v>4500</v>
      </c>
      <c r="D16" s="19"/>
      <c r="E16" s="49">
        <f t="shared" si="0"/>
        <v>-1</v>
      </c>
      <c r="F16" s="19"/>
      <c r="G16" s="19"/>
      <c r="H16" s="8"/>
      <c r="I16" s="19">
        <v>0</v>
      </c>
      <c r="J16" s="19"/>
      <c r="K16" s="44"/>
      <c r="L16" s="19"/>
    </row>
    <row r="17" spans="1:12" s="20" customFormat="1" ht="12">
      <c r="A17" s="7" t="s">
        <v>69</v>
      </c>
      <c r="B17" s="8" t="s">
        <v>2</v>
      </c>
      <c r="C17" s="43">
        <v>1000</v>
      </c>
      <c r="D17" s="19"/>
      <c r="E17" s="49">
        <f t="shared" si="0"/>
        <v>0</v>
      </c>
      <c r="F17" s="19" t="s">
        <v>16</v>
      </c>
      <c r="G17" s="19"/>
      <c r="H17" s="8" t="s">
        <v>2</v>
      </c>
      <c r="I17" s="19">
        <v>1000</v>
      </c>
      <c r="J17" s="19"/>
      <c r="K17" s="44"/>
      <c r="L17" s="19"/>
    </row>
    <row r="18" spans="1:12" s="20" customFormat="1" ht="12">
      <c r="A18" s="7" t="s">
        <v>3</v>
      </c>
      <c r="B18" s="8" t="s">
        <v>2</v>
      </c>
      <c r="C18" s="43">
        <f>1600</f>
        <v>1600</v>
      </c>
      <c r="D18" s="19"/>
      <c r="E18" s="49">
        <f t="shared" si="0"/>
        <v>-0.6875</v>
      </c>
      <c r="F18" s="19" t="s">
        <v>16</v>
      </c>
      <c r="G18" s="19"/>
      <c r="H18" s="8" t="s">
        <v>2</v>
      </c>
      <c r="I18" s="19">
        <f>500</f>
        <v>500</v>
      </c>
      <c r="J18" s="19"/>
      <c r="K18" s="44"/>
      <c r="L18" s="19"/>
    </row>
    <row r="19" spans="1:12" s="20" customFormat="1" ht="12">
      <c r="A19" s="7" t="s">
        <v>76</v>
      </c>
      <c r="B19" s="8" t="s">
        <v>2</v>
      </c>
      <c r="C19" s="43">
        <v>48500</v>
      </c>
      <c r="D19" s="19"/>
      <c r="E19" s="49">
        <f t="shared" si="0"/>
        <v>-0.07216494845360824</v>
      </c>
      <c r="F19" s="19" t="s">
        <v>16</v>
      </c>
      <c r="G19" s="19"/>
      <c r="H19" s="8" t="s">
        <v>2</v>
      </c>
      <c r="I19" s="19">
        <v>45000</v>
      </c>
      <c r="J19" s="19"/>
      <c r="K19" s="44"/>
      <c r="L19" s="19"/>
    </row>
    <row r="20" spans="1:12" s="20" customFormat="1" ht="12">
      <c r="A20" s="7" t="s">
        <v>75</v>
      </c>
      <c r="B20" s="8"/>
      <c r="C20" s="43">
        <v>4000</v>
      </c>
      <c r="D20" s="19"/>
      <c r="E20" s="49">
        <f t="shared" si="0"/>
        <v>0.35</v>
      </c>
      <c r="F20" s="19"/>
      <c r="G20" s="19"/>
      <c r="H20" s="8"/>
      <c r="I20" s="19">
        <v>5400</v>
      </c>
      <c r="J20" s="19"/>
      <c r="K20" s="44"/>
      <c r="L20" s="19"/>
    </row>
    <row r="21" spans="1:12" s="20" customFormat="1" ht="12">
      <c r="A21" s="7" t="s">
        <v>4</v>
      </c>
      <c r="B21" s="8" t="s">
        <v>2</v>
      </c>
      <c r="C21" s="43">
        <v>11800</v>
      </c>
      <c r="D21" s="19"/>
      <c r="E21" s="49">
        <f t="shared" si="0"/>
        <v>-0.3644067796610169</v>
      </c>
      <c r="F21" s="19" t="s">
        <v>16</v>
      </c>
      <c r="G21" s="19"/>
      <c r="H21" s="8" t="s">
        <v>2</v>
      </c>
      <c r="I21" s="19">
        <v>7500</v>
      </c>
      <c r="J21" s="19"/>
      <c r="K21" s="44"/>
      <c r="L21" s="19"/>
    </row>
    <row r="22" spans="1:12" s="20" customFormat="1" ht="12">
      <c r="A22" s="7" t="s">
        <v>5</v>
      </c>
      <c r="B22" s="8" t="s">
        <v>2</v>
      </c>
      <c r="C22" s="43"/>
      <c r="D22" s="19"/>
      <c r="E22" s="49">
        <v>0</v>
      </c>
      <c r="F22" s="19" t="s">
        <v>16</v>
      </c>
      <c r="G22" s="19"/>
      <c r="H22" s="8" t="s">
        <v>2</v>
      </c>
      <c r="I22" s="19">
        <v>0</v>
      </c>
      <c r="J22" s="19"/>
      <c r="K22" s="44"/>
      <c r="L22" s="19"/>
    </row>
    <row r="23" spans="1:12" s="22" customFormat="1" ht="12.75">
      <c r="A23" s="21" t="s">
        <v>6</v>
      </c>
      <c r="B23" s="1" t="s">
        <v>2</v>
      </c>
      <c r="C23" s="40">
        <f>SUM(C10:C22)</f>
        <v>336500</v>
      </c>
      <c r="D23" s="11"/>
      <c r="E23" s="11"/>
      <c r="F23" s="11"/>
      <c r="G23" s="11"/>
      <c r="H23" s="1" t="s">
        <v>2</v>
      </c>
      <c r="I23" s="40">
        <f>SUM(I10:I22)</f>
        <v>324500</v>
      </c>
      <c r="J23" s="11"/>
      <c r="K23" s="44"/>
      <c r="L23" s="11"/>
    </row>
    <row r="24" spans="1:12" ht="14.25">
      <c r="A24" s="8"/>
      <c r="B24" s="8"/>
      <c r="C24" s="2"/>
      <c r="D24" s="2"/>
      <c r="E24" s="2"/>
      <c r="F24" s="2"/>
      <c r="G24" s="2"/>
      <c r="H24" s="9"/>
      <c r="I24" s="2"/>
      <c r="J24" s="2"/>
      <c r="L24" s="2"/>
    </row>
    <row r="25" spans="1:12" ht="15" thickBot="1">
      <c r="A25" s="10" t="s">
        <v>7</v>
      </c>
      <c r="B25" s="8"/>
      <c r="C25" s="2"/>
      <c r="D25" s="2"/>
      <c r="E25" s="2"/>
      <c r="F25" s="2"/>
      <c r="G25" s="2"/>
      <c r="H25" s="9"/>
      <c r="I25" s="2"/>
      <c r="J25" s="2"/>
      <c r="L25" s="2"/>
    </row>
    <row r="26" spans="1:12" ht="14.25">
      <c r="A26" s="8"/>
      <c r="B26" s="8"/>
      <c r="C26" s="2"/>
      <c r="D26" s="2"/>
      <c r="E26" s="2"/>
      <c r="F26" s="2"/>
      <c r="G26" s="2"/>
      <c r="H26" s="9"/>
      <c r="I26" s="2"/>
      <c r="J26" s="2"/>
      <c r="L26" s="2"/>
    </row>
    <row r="27" spans="1:12" s="20" customFormat="1" ht="12">
      <c r="A27" s="7" t="s">
        <v>8</v>
      </c>
      <c r="B27" s="8" t="s">
        <v>2</v>
      </c>
      <c r="C27" s="43">
        <f>64050+1884+44500+21650+65525+23525-1000-28000-8000-4500</f>
        <v>179634</v>
      </c>
      <c r="D27" s="19"/>
      <c r="E27" s="49">
        <f aca="true" t="shared" si="1" ref="E27:E33">(I27-C27)/C27</f>
        <v>-0.11083091174276585</v>
      </c>
      <c r="F27" s="19" t="s">
        <v>16</v>
      </c>
      <c r="G27" s="19"/>
      <c r="H27" s="8" t="s">
        <v>2</v>
      </c>
      <c r="I27" s="19">
        <f>53250+1900+36350+18750+40800+19675-3000-4000-4000</f>
        <v>159725</v>
      </c>
      <c r="J27" s="19"/>
      <c r="K27" s="44"/>
      <c r="L27" s="19"/>
    </row>
    <row r="28" spans="1:12" s="20" customFormat="1" ht="12">
      <c r="A28" s="7" t="s">
        <v>79</v>
      </c>
      <c r="B28" s="8"/>
      <c r="C28" s="43">
        <v>0</v>
      </c>
      <c r="D28" s="19"/>
      <c r="E28" s="49">
        <v>0</v>
      </c>
      <c r="F28" s="19"/>
      <c r="G28" s="19"/>
      <c r="H28" s="8"/>
      <c r="I28" s="19">
        <v>0</v>
      </c>
      <c r="J28" s="19"/>
      <c r="K28" s="44"/>
      <c r="L28" s="19"/>
    </row>
    <row r="29" spans="1:12" s="20" customFormat="1" ht="12">
      <c r="A29" s="7" t="s">
        <v>78</v>
      </c>
      <c r="B29" s="8" t="s">
        <v>2</v>
      </c>
      <c r="C29" s="43">
        <v>6000</v>
      </c>
      <c r="D29" s="19"/>
      <c r="E29" s="49">
        <f t="shared" si="1"/>
        <v>0.6666666666666666</v>
      </c>
      <c r="F29" s="19" t="s">
        <v>16</v>
      </c>
      <c r="G29" s="19"/>
      <c r="H29" s="8" t="s">
        <v>2</v>
      </c>
      <c r="I29" s="19">
        <v>10000</v>
      </c>
      <c r="J29" s="19"/>
      <c r="K29" s="44"/>
      <c r="L29" s="19"/>
    </row>
    <row r="30" spans="1:12" s="20" customFormat="1" ht="12">
      <c r="A30" s="7" t="s">
        <v>80</v>
      </c>
      <c r="B30" s="8" t="s">
        <v>2</v>
      </c>
      <c r="C30" s="43">
        <f>119600+26000</f>
        <v>145600</v>
      </c>
      <c r="D30" s="19"/>
      <c r="E30" s="49">
        <f t="shared" si="1"/>
        <v>-0.053228021978021976</v>
      </c>
      <c r="F30" s="19" t="s">
        <v>16</v>
      </c>
      <c r="G30" s="19"/>
      <c r="H30" s="8" t="s">
        <v>2</v>
      </c>
      <c r="I30" s="19">
        <f>113850+24000</f>
        <v>137850</v>
      </c>
      <c r="J30" s="19"/>
      <c r="K30" s="44"/>
      <c r="L30" s="19"/>
    </row>
    <row r="31" spans="1:12" s="20" customFormat="1" ht="12">
      <c r="A31" s="7" t="s">
        <v>77</v>
      </c>
      <c r="B31" s="8" t="s">
        <v>2</v>
      </c>
      <c r="C31" s="43">
        <f>925+905</f>
        <v>1830</v>
      </c>
      <c r="D31" s="19"/>
      <c r="E31" s="49">
        <f t="shared" si="1"/>
        <v>0</v>
      </c>
      <c r="F31" s="19" t="s">
        <v>16</v>
      </c>
      <c r="G31" s="19"/>
      <c r="H31" s="8" t="s">
        <v>2</v>
      </c>
      <c r="I31" s="19">
        <f>925+905</f>
        <v>1830</v>
      </c>
      <c r="J31" s="19"/>
      <c r="K31" s="44"/>
      <c r="L31" s="19"/>
    </row>
    <row r="32" spans="1:12" s="20" customFormat="1" ht="12">
      <c r="A32" s="7" t="s">
        <v>81</v>
      </c>
      <c r="B32" s="8" t="s">
        <v>2</v>
      </c>
      <c r="C32" s="43">
        <v>0</v>
      </c>
      <c r="D32" s="19"/>
      <c r="E32" s="49">
        <v>0</v>
      </c>
      <c r="F32" s="19" t="s">
        <v>16</v>
      </c>
      <c r="G32" s="19"/>
      <c r="H32" s="8" t="s">
        <v>2</v>
      </c>
      <c r="I32" s="19">
        <v>0</v>
      </c>
      <c r="J32" s="19"/>
      <c r="K32" s="44"/>
      <c r="L32" s="19"/>
    </row>
    <row r="33" spans="1:12" s="20" customFormat="1" ht="12">
      <c r="A33" s="7" t="s">
        <v>10</v>
      </c>
      <c r="B33" s="8" t="s">
        <v>2</v>
      </c>
      <c r="C33" s="43">
        <f>1000+28000+8000+4500</f>
        <v>41500</v>
      </c>
      <c r="D33" s="19"/>
      <c r="E33" s="49">
        <f t="shared" si="1"/>
        <v>-0.7349397590361446</v>
      </c>
      <c r="F33" s="19" t="s">
        <v>16</v>
      </c>
      <c r="G33" s="19"/>
      <c r="H33" s="8" t="s">
        <v>2</v>
      </c>
      <c r="I33" s="19">
        <f>0+3000+4000+4000</f>
        <v>11000</v>
      </c>
      <c r="J33" s="19"/>
      <c r="K33" s="44"/>
      <c r="L33" s="19"/>
    </row>
    <row r="34" spans="1:12" s="20" customFormat="1" ht="12">
      <c r="A34" s="7" t="s">
        <v>11</v>
      </c>
      <c r="B34" s="8" t="s">
        <v>2</v>
      </c>
      <c r="C34" s="43">
        <v>0</v>
      </c>
      <c r="D34" s="19"/>
      <c r="E34" s="49">
        <v>0</v>
      </c>
      <c r="F34" s="19" t="s">
        <v>16</v>
      </c>
      <c r="G34" s="19"/>
      <c r="H34" s="8" t="s">
        <v>2</v>
      </c>
      <c r="I34" s="19">
        <v>0</v>
      </c>
      <c r="J34" s="19"/>
      <c r="K34" s="44"/>
      <c r="L34" s="19"/>
    </row>
    <row r="35" spans="1:12" s="22" customFormat="1" ht="12.75">
      <c r="A35" s="21" t="s">
        <v>12</v>
      </c>
      <c r="B35" s="1" t="s">
        <v>2</v>
      </c>
      <c r="C35" s="40">
        <f>SUM(C27:C34)</f>
        <v>374564</v>
      </c>
      <c r="D35" s="11"/>
      <c r="E35" s="11"/>
      <c r="F35" s="11"/>
      <c r="G35" s="11"/>
      <c r="H35" s="1" t="s">
        <v>2</v>
      </c>
      <c r="I35" s="40">
        <f>SUM(I27:I34)</f>
        <v>320405</v>
      </c>
      <c r="J35" s="11"/>
      <c r="K35" s="44"/>
      <c r="L35" s="11"/>
    </row>
    <row r="36" spans="1:12" s="22" customFormat="1" ht="12.75">
      <c r="A36" s="21"/>
      <c r="B36" s="1"/>
      <c r="C36" s="48"/>
      <c r="D36" s="11"/>
      <c r="E36" s="11"/>
      <c r="F36" s="11"/>
      <c r="G36" s="11"/>
      <c r="H36" s="1"/>
      <c r="I36" s="48"/>
      <c r="J36" s="11"/>
      <c r="K36" s="42"/>
      <c r="L36" s="11"/>
    </row>
    <row r="37" spans="1:12" s="22" customFormat="1" ht="13.5" thickBot="1">
      <c r="A37" s="21" t="s">
        <v>13</v>
      </c>
      <c r="B37" s="1" t="s">
        <v>2</v>
      </c>
      <c r="C37" s="39">
        <f>+C23-C35</f>
        <v>-38064</v>
      </c>
      <c r="D37" s="11"/>
      <c r="E37" s="11"/>
      <c r="F37" s="11"/>
      <c r="G37" s="11"/>
      <c r="H37" s="1" t="s">
        <v>2</v>
      </c>
      <c r="I37" s="39">
        <f>+I23-I35</f>
        <v>4095</v>
      </c>
      <c r="J37" s="11"/>
      <c r="K37" s="28"/>
      <c r="L37" s="11"/>
    </row>
    <row r="38" spans="1:12" s="22" customFormat="1" ht="13.5" thickTop="1">
      <c r="A38" s="21"/>
      <c r="B38" s="1"/>
      <c r="C38" s="46"/>
      <c r="D38" s="11"/>
      <c r="E38" s="11"/>
      <c r="F38" s="11"/>
      <c r="G38" s="11"/>
      <c r="H38" s="1"/>
      <c r="I38" s="46"/>
      <c r="J38" s="11"/>
      <c r="K38" s="28"/>
      <c r="L38" s="11"/>
    </row>
    <row r="39" spans="1:12" s="22" customFormat="1" ht="12.75">
      <c r="A39" s="21"/>
      <c r="B39" s="1"/>
      <c r="C39" s="46"/>
      <c r="D39" s="11"/>
      <c r="E39" s="11"/>
      <c r="F39" s="11"/>
      <c r="G39" s="11"/>
      <c r="H39" s="1"/>
      <c r="I39" s="46"/>
      <c r="J39" s="11"/>
      <c r="K39" s="28"/>
      <c r="L39" s="11"/>
    </row>
    <row r="40" spans="1:12" s="22" customFormat="1" ht="12.75">
      <c r="A40" s="21" t="s">
        <v>15</v>
      </c>
      <c r="B40" s="1" t="s">
        <v>2</v>
      </c>
      <c r="C40" s="45">
        <v>262384</v>
      </c>
      <c r="D40" s="13"/>
      <c r="E40" s="13"/>
      <c r="F40" s="13"/>
      <c r="G40" s="13"/>
      <c r="H40" s="1" t="s">
        <v>2</v>
      </c>
      <c r="I40" s="11">
        <f>+C41</f>
        <v>224320</v>
      </c>
      <c r="J40" s="13"/>
      <c r="K40" s="28"/>
      <c r="L40" s="13"/>
    </row>
    <row r="41" spans="1:11" s="22" customFormat="1" ht="13.5" thickBot="1">
      <c r="A41" s="21" t="s">
        <v>14</v>
      </c>
      <c r="B41" s="1" t="s">
        <v>2</v>
      </c>
      <c r="C41" s="41">
        <f>+C40+C37</f>
        <v>224320</v>
      </c>
      <c r="H41" s="1" t="s">
        <v>2</v>
      </c>
      <c r="I41" s="41">
        <f>+I40+I37</f>
        <v>228415</v>
      </c>
      <c r="K41" s="28"/>
    </row>
    <row r="42" spans="1:11" s="22" customFormat="1" ht="13.5" thickTop="1">
      <c r="A42" s="21"/>
      <c r="B42" s="1"/>
      <c r="C42" s="47"/>
      <c r="H42" s="1"/>
      <c r="I42" s="47"/>
      <c r="K42" s="28"/>
    </row>
    <row r="44" spans="1:11" ht="14.25">
      <c r="A44" s="54" t="s">
        <v>83</v>
      </c>
      <c r="B44" s="55"/>
      <c r="C44" s="55"/>
      <c r="D44" s="55"/>
      <c r="E44" s="55"/>
      <c r="F44" s="55"/>
      <c r="G44" s="55"/>
      <c r="H44" s="55"/>
      <c r="I44" s="55"/>
      <c r="J44" s="55"/>
      <c r="K44" s="56"/>
    </row>
    <row r="45" spans="1:11" ht="14.25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9"/>
    </row>
    <row r="46" spans="1:11" ht="14.2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2"/>
    </row>
  </sheetData>
  <sheetProtection/>
  <mergeCells count="6">
    <mergeCell ref="C3:E3"/>
    <mergeCell ref="C5:E5"/>
    <mergeCell ref="C4:E4"/>
    <mergeCell ref="C6:E6"/>
    <mergeCell ref="A1:K1"/>
    <mergeCell ref="A44:K46"/>
  </mergeCells>
  <printOptions horizontalCentered="1"/>
  <pageMargins left="0.25" right="0.25" top="0.5" bottom="0.5" header="0.15" footer="0.15"/>
  <pageSetup fitToHeight="1" fitToWidth="1" horizontalDpi="600" verticalDpi="600" orientation="landscape" scale="83" r:id="rId1"/>
  <headerFooter>
    <oddFooter>&amp;C&amp;"Arial,Regular"&amp;P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9.00390625" style="0" customWidth="1"/>
    <col min="3" max="3" width="12.00390625" style="0" customWidth="1"/>
    <col min="4" max="4" width="1.28515625" style="0" customWidth="1"/>
    <col min="5" max="5" width="11.28125" style="0" customWidth="1"/>
    <col min="7" max="7" width="9.140625" style="0" hidden="1" customWidth="1"/>
    <col min="11" max="11" width="18.28125" style="0" customWidth="1"/>
  </cols>
  <sheetData>
    <row r="1" spans="1:11" ht="20.25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6.5">
      <c r="A2" s="23"/>
      <c r="B2" s="23"/>
      <c r="C2" s="23"/>
      <c r="D2" s="23"/>
      <c r="E2" s="23"/>
      <c r="F2" s="23"/>
      <c r="G2" s="23"/>
      <c r="H2" s="23"/>
      <c r="I2" s="23"/>
      <c r="J2" s="23"/>
      <c r="K2" s="25"/>
    </row>
    <row r="3" spans="1:11" ht="15">
      <c r="A3" s="16" t="s">
        <v>26</v>
      </c>
      <c r="B3" s="14"/>
      <c r="C3" s="51" t="s">
        <v>55</v>
      </c>
      <c r="D3" s="51"/>
      <c r="E3" s="51"/>
      <c r="F3" s="14"/>
      <c r="G3" s="14"/>
      <c r="H3" s="14"/>
      <c r="I3" s="14"/>
      <c r="J3" s="14"/>
      <c r="K3" s="26"/>
    </row>
    <row r="4" spans="1:11" ht="15">
      <c r="A4" s="16" t="s">
        <v>18</v>
      </c>
      <c r="B4" s="14"/>
      <c r="C4" s="51" t="s">
        <v>56</v>
      </c>
      <c r="D4" s="51"/>
      <c r="E4" s="51"/>
      <c r="F4" s="14"/>
      <c r="G4" s="14"/>
      <c r="H4" s="14"/>
      <c r="I4" s="14"/>
      <c r="J4" s="14"/>
      <c r="K4" s="26"/>
    </row>
    <row r="5" spans="1:11" ht="15">
      <c r="A5" s="1" t="s">
        <v>20</v>
      </c>
      <c r="B5" s="15"/>
      <c r="C5" s="52">
        <v>44196</v>
      </c>
      <c r="D5" s="52"/>
      <c r="E5" s="52"/>
      <c r="F5" s="14"/>
      <c r="G5" s="14"/>
      <c r="H5" s="15"/>
      <c r="I5" s="14"/>
      <c r="J5" s="14"/>
      <c r="K5" s="26"/>
    </row>
    <row r="6" spans="1:11" ht="15">
      <c r="A6" s="1" t="s">
        <v>21</v>
      </c>
      <c r="B6" s="15"/>
      <c r="C6" s="51" t="s">
        <v>67</v>
      </c>
      <c r="D6" s="51"/>
      <c r="E6" s="51"/>
      <c r="F6" s="14"/>
      <c r="G6" s="14"/>
      <c r="H6" s="15"/>
      <c r="I6" s="14"/>
      <c r="J6" s="14"/>
      <c r="K6" s="26"/>
    </row>
    <row r="7" spans="1:11" ht="15">
      <c r="A7" s="15"/>
      <c r="B7" s="15"/>
      <c r="C7" s="14"/>
      <c r="D7" s="5"/>
      <c r="E7" s="5"/>
      <c r="F7" s="5"/>
      <c r="G7" s="5"/>
      <c r="H7" s="15"/>
      <c r="I7" s="14"/>
      <c r="J7" s="5"/>
      <c r="K7" s="26"/>
    </row>
    <row r="8" spans="1:11" ht="39.75" thickBot="1">
      <c r="A8" s="3" t="s">
        <v>0</v>
      </c>
      <c r="B8" s="4"/>
      <c r="C8" s="12" t="s">
        <v>23</v>
      </c>
      <c r="D8" s="5"/>
      <c r="E8" s="12" t="s">
        <v>24</v>
      </c>
      <c r="F8" s="5"/>
      <c r="G8" s="5"/>
      <c r="H8" s="15"/>
      <c r="I8" s="12" t="s">
        <v>25</v>
      </c>
      <c r="J8" s="5"/>
      <c r="K8" s="27" t="s">
        <v>17</v>
      </c>
    </row>
    <row r="9" spans="1:11" ht="15">
      <c r="A9" s="15"/>
      <c r="B9" s="15"/>
      <c r="C9" s="15"/>
      <c r="D9" s="15"/>
      <c r="E9" s="15"/>
      <c r="F9" s="15"/>
      <c r="G9" s="15"/>
      <c r="H9" s="6"/>
      <c r="I9" s="15"/>
      <c r="J9" s="15"/>
      <c r="K9" s="26"/>
    </row>
    <row r="10" spans="1:11" ht="15">
      <c r="A10" s="7" t="s">
        <v>59</v>
      </c>
      <c r="B10" s="8" t="s">
        <v>2</v>
      </c>
      <c r="C10" s="43">
        <f>90000+38200</f>
        <v>128200</v>
      </c>
      <c r="D10" s="19"/>
      <c r="E10" s="49">
        <f>(I10-C10)/C10</f>
        <v>-0.1029641185647426</v>
      </c>
      <c r="F10" s="19" t="s">
        <v>16</v>
      </c>
      <c r="G10" s="19"/>
      <c r="H10" s="8" t="s">
        <v>2</v>
      </c>
      <c r="I10" s="19">
        <f>85000+30000</f>
        <v>115000</v>
      </c>
      <c r="J10" s="19"/>
      <c r="K10" s="44"/>
    </row>
    <row r="11" spans="1:11" ht="15">
      <c r="A11" s="8" t="s">
        <v>82</v>
      </c>
      <c r="B11" s="8" t="s">
        <v>2</v>
      </c>
      <c r="C11" s="43">
        <f>1700+1700</f>
        <v>3400</v>
      </c>
      <c r="D11" s="19"/>
      <c r="E11" s="49">
        <f>(I11-C11)/C11</f>
        <v>0</v>
      </c>
      <c r="F11" s="19" t="s">
        <v>16</v>
      </c>
      <c r="G11" s="19"/>
      <c r="H11" s="8" t="s">
        <v>2</v>
      </c>
      <c r="I11" s="19">
        <f>1700+1700</f>
        <v>3400</v>
      </c>
      <c r="J11" s="19"/>
      <c r="K11" s="44"/>
    </row>
    <row r="12" spans="1:11" ht="15">
      <c r="A12" s="7" t="s">
        <v>3</v>
      </c>
      <c r="B12" s="8" t="s">
        <v>2</v>
      </c>
      <c r="C12" s="43">
        <f>3500+1500</f>
        <v>5000</v>
      </c>
      <c r="D12" s="19"/>
      <c r="E12" s="49">
        <f>(I12-C12)/C12</f>
        <v>-0.85</v>
      </c>
      <c r="F12" s="19" t="s">
        <v>16</v>
      </c>
      <c r="G12" s="19"/>
      <c r="H12" s="8" t="s">
        <v>2</v>
      </c>
      <c r="I12" s="19">
        <f>450+300</f>
        <v>750</v>
      </c>
      <c r="J12" s="19"/>
      <c r="K12" s="44"/>
    </row>
    <row r="13" spans="1:11" ht="15">
      <c r="A13" s="7" t="s">
        <v>4</v>
      </c>
      <c r="B13" s="8" t="s">
        <v>2</v>
      </c>
      <c r="C13" s="43">
        <v>0</v>
      </c>
      <c r="D13" s="19"/>
      <c r="E13" s="49">
        <v>0</v>
      </c>
      <c r="F13" s="19" t="s">
        <v>16</v>
      </c>
      <c r="G13" s="19"/>
      <c r="H13" s="8" t="s">
        <v>2</v>
      </c>
      <c r="I13" s="19">
        <v>0</v>
      </c>
      <c r="J13" s="19"/>
      <c r="K13" s="44"/>
    </row>
    <row r="14" spans="1:11" ht="15">
      <c r="A14" s="7" t="s">
        <v>5</v>
      </c>
      <c r="B14" s="8" t="s">
        <v>2</v>
      </c>
      <c r="C14" s="43">
        <v>0</v>
      </c>
      <c r="D14" s="19"/>
      <c r="E14" s="49">
        <v>0</v>
      </c>
      <c r="F14" s="19" t="s">
        <v>16</v>
      </c>
      <c r="G14" s="19"/>
      <c r="H14" s="8" t="s">
        <v>2</v>
      </c>
      <c r="I14" s="19">
        <v>0</v>
      </c>
      <c r="J14" s="19"/>
      <c r="K14" s="44"/>
    </row>
    <row r="15" spans="1:11" ht="15">
      <c r="A15" s="21" t="s">
        <v>6</v>
      </c>
      <c r="B15" s="1" t="s">
        <v>2</v>
      </c>
      <c r="C15" s="40">
        <f>SUM(C10:C14)</f>
        <v>136600</v>
      </c>
      <c r="D15" s="11"/>
      <c r="E15" s="11"/>
      <c r="F15" s="11"/>
      <c r="G15" s="11"/>
      <c r="H15" s="1" t="s">
        <v>2</v>
      </c>
      <c r="I15" s="40">
        <f>SUM(I10:I14)</f>
        <v>119150</v>
      </c>
      <c r="J15" s="11"/>
      <c r="K15" s="44"/>
    </row>
    <row r="16" spans="1:11" ht="15">
      <c r="A16" s="8"/>
      <c r="B16" s="8"/>
      <c r="C16" s="2"/>
      <c r="D16" s="2"/>
      <c r="E16" s="2"/>
      <c r="F16" s="2"/>
      <c r="G16" s="2"/>
      <c r="H16" s="9"/>
      <c r="I16" s="2"/>
      <c r="J16" s="2"/>
      <c r="K16" s="26"/>
    </row>
    <row r="17" spans="1:11" ht="15.75" thickBot="1">
      <c r="A17" s="10" t="s">
        <v>7</v>
      </c>
      <c r="B17" s="8"/>
      <c r="C17" s="2"/>
      <c r="D17" s="2"/>
      <c r="E17" s="2"/>
      <c r="F17" s="2"/>
      <c r="G17" s="2"/>
      <c r="H17" s="9"/>
      <c r="I17" s="2"/>
      <c r="J17" s="2"/>
      <c r="K17" s="26"/>
    </row>
    <row r="18" spans="1:11" ht="15">
      <c r="A18" s="8"/>
      <c r="B18" s="8"/>
      <c r="C18" s="2"/>
      <c r="D18" s="2"/>
      <c r="E18" s="2"/>
      <c r="F18" s="2"/>
      <c r="G18" s="2"/>
      <c r="H18" s="9"/>
      <c r="I18" s="2"/>
      <c r="J18" s="2"/>
      <c r="K18" s="26"/>
    </row>
    <row r="19" spans="1:11" ht="15">
      <c r="A19" s="7" t="s">
        <v>60</v>
      </c>
      <c r="B19" s="8" t="s">
        <v>2</v>
      </c>
      <c r="C19" s="43">
        <f>77800-4000-9000-2000+82750-25000</f>
        <v>120550</v>
      </c>
      <c r="D19" s="19"/>
      <c r="E19" s="49">
        <f>(I19-C19)/C19</f>
        <v>-0.2204064703442555</v>
      </c>
      <c r="F19" s="19" t="s">
        <v>16</v>
      </c>
      <c r="G19" s="19"/>
      <c r="H19" s="8" t="s">
        <v>2</v>
      </c>
      <c r="I19" s="19">
        <f>117175-60000-8750-1375+56930-10000</f>
        <v>93980</v>
      </c>
      <c r="J19" s="19"/>
      <c r="K19" s="44"/>
    </row>
    <row r="20" spans="1:11" ht="15">
      <c r="A20" s="7" t="s">
        <v>61</v>
      </c>
      <c r="B20" s="8" t="s">
        <v>2</v>
      </c>
      <c r="C20" s="43">
        <f>8200+6800</f>
        <v>15000</v>
      </c>
      <c r="D20" s="19"/>
      <c r="E20" s="49">
        <f>(I20-C20)/C20</f>
        <v>0.6566666666666666</v>
      </c>
      <c r="F20" s="19" t="s">
        <v>16</v>
      </c>
      <c r="G20" s="19"/>
      <c r="H20" s="8" t="s">
        <v>2</v>
      </c>
      <c r="I20" s="19">
        <f>12500+12350</f>
        <v>24850</v>
      </c>
      <c r="J20" s="19"/>
      <c r="K20" s="44"/>
    </row>
    <row r="21" spans="1:11" ht="15">
      <c r="A21" s="7" t="s">
        <v>10</v>
      </c>
      <c r="B21" s="8" t="s">
        <v>2</v>
      </c>
      <c r="C21" s="43">
        <f>4000+9000+2000+25000</f>
        <v>40000</v>
      </c>
      <c r="D21" s="19"/>
      <c r="E21" s="49">
        <f>(I21-C21)/C21</f>
        <v>1.003125</v>
      </c>
      <c r="F21" s="19" t="s">
        <v>16</v>
      </c>
      <c r="G21" s="19"/>
      <c r="H21" s="8" t="s">
        <v>2</v>
      </c>
      <c r="I21" s="19">
        <f>60000+8750+1375+10000</f>
        <v>80125</v>
      </c>
      <c r="J21" s="19"/>
      <c r="K21" s="44"/>
    </row>
    <row r="22" spans="1:11" ht="15">
      <c r="A22" s="7" t="s">
        <v>11</v>
      </c>
      <c r="B22" s="8" t="s">
        <v>2</v>
      </c>
      <c r="C22" s="43">
        <v>0</v>
      </c>
      <c r="D22" s="19"/>
      <c r="E22" s="49">
        <v>0</v>
      </c>
      <c r="F22" s="19" t="s">
        <v>16</v>
      </c>
      <c r="G22" s="19"/>
      <c r="H22" s="8" t="s">
        <v>2</v>
      </c>
      <c r="I22" s="19">
        <v>0</v>
      </c>
      <c r="J22" s="19"/>
      <c r="K22" s="44"/>
    </row>
    <row r="23" spans="1:11" ht="15">
      <c r="A23" s="21" t="s">
        <v>12</v>
      </c>
      <c r="B23" s="1" t="s">
        <v>2</v>
      </c>
      <c r="C23" s="40">
        <f>SUM(C19:C22)</f>
        <v>175550</v>
      </c>
      <c r="D23" s="11"/>
      <c r="E23" s="11"/>
      <c r="F23" s="11"/>
      <c r="G23" s="11"/>
      <c r="H23" s="1" t="s">
        <v>2</v>
      </c>
      <c r="I23" s="40">
        <f>SUM(I19:I22)</f>
        <v>198955</v>
      </c>
      <c r="J23" s="11"/>
      <c r="K23" s="44"/>
    </row>
    <row r="24" spans="1:11" ht="15">
      <c r="A24" s="21"/>
      <c r="B24" s="1"/>
      <c r="C24" s="48"/>
      <c r="D24" s="11"/>
      <c r="E24" s="11"/>
      <c r="F24" s="11"/>
      <c r="G24" s="11"/>
      <c r="H24" s="1"/>
      <c r="I24" s="48"/>
      <c r="J24" s="11"/>
      <c r="K24" s="42"/>
    </row>
    <row r="25" spans="1:11" ht="15.75" thickBot="1">
      <c r="A25" s="21" t="s">
        <v>13</v>
      </c>
      <c r="B25" s="1" t="s">
        <v>2</v>
      </c>
      <c r="C25" s="39">
        <f>+C15-C23</f>
        <v>-38950</v>
      </c>
      <c r="D25" s="11"/>
      <c r="E25" s="11"/>
      <c r="F25" s="11"/>
      <c r="G25" s="11"/>
      <c r="H25" s="1" t="s">
        <v>2</v>
      </c>
      <c r="I25" s="39">
        <f>+I15-I23</f>
        <v>-79805</v>
      </c>
      <c r="J25" s="11"/>
      <c r="K25" s="28"/>
    </row>
    <row r="26" spans="1:11" ht="15.75" thickTop="1">
      <c r="A26" s="21"/>
      <c r="B26" s="1"/>
      <c r="C26" s="46"/>
      <c r="D26" s="11"/>
      <c r="E26" s="11"/>
      <c r="F26" s="11"/>
      <c r="G26" s="11"/>
      <c r="H26" s="1"/>
      <c r="I26" s="46"/>
      <c r="J26" s="11"/>
      <c r="K26" s="28"/>
    </row>
    <row r="27" spans="1:11" ht="15">
      <c r="A27" s="21"/>
      <c r="B27" s="1"/>
      <c r="C27" s="46"/>
      <c r="D27" s="11"/>
      <c r="E27" s="11"/>
      <c r="F27" s="11"/>
      <c r="G27" s="11"/>
      <c r="H27" s="1"/>
      <c r="I27" s="46"/>
      <c r="J27" s="11"/>
      <c r="K27" s="28"/>
    </row>
    <row r="28" spans="1:11" ht="15">
      <c r="A28" s="21" t="s">
        <v>15</v>
      </c>
      <c r="B28" s="1" t="s">
        <v>2</v>
      </c>
      <c r="C28" s="45">
        <v>264381</v>
      </c>
      <c r="D28" s="13"/>
      <c r="E28" s="13"/>
      <c r="F28" s="13"/>
      <c r="G28" s="13"/>
      <c r="H28" s="1" t="s">
        <v>2</v>
      </c>
      <c r="I28" s="11">
        <f>+C29</f>
        <v>225431</v>
      </c>
      <c r="J28" s="13"/>
      <c r="K28" s="28"/>
    </row>
    <row r="29" spans="1:11" ht="15.75" thickBot="1">
      <c r="A29" s="21" t="s">
        <v>14</v>
      </c>
      <c r="B29" s="1" t="s">
        <v>2</v>
      </c>
      <c r="C29" s="41">
        <f>+C28+C25</f>
        <v>225431</v>
      </c>
      <c r="D29" s="22"/>
      <c r="E29" s="22"/>
      <c r="F29" s="22"/>
      <c r="G29" s="22"/>
      <c r="H29" s="1" t="s">
        <v>2</v>
      </c>
      <c r="I29" s="41">
        <f>+I28+I25</f>
        <v>145626</v>
      </c>
      <c r="J29" s="22"/>
      <c r="K29" s="28"/>
    </row>
    <row r="30" spans="1:11" ht="15.75" thickTop="1">
      <c r="A30" s="21"/>
      <c r="B30" s="1"/>
      <c r="C30" s="47"/>
      <c r="D30" s="22"/>
      <c r="E30" s="22"/>
      <c r="F30" s="22"/>
      <c r="G30" s="22"/>
      <c r="H30" s="1"/>
      <c r="I30" s="47"/>
      <c r="J30" s="22"/>
      <c r="K30" s="28"/>
    </row>
    <row r="31" spans="1:1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26"/>
    </row>
    <row r="32" spans="1:11" ht="15">
      <c r="A32" s="54" t="s">
        <v>48</v>
      </c>
      <c r="B32" s="55"/>
      <c r="C32" s="55"/>
      <c r="D32" s="55"/>
      <c r="E32" s="55"/>
      <c r="F32" s="55"/>
      <c r="G32" s="55"/>
      <c r="H32" s="55"/>
      <c r="I32" s="55"/>
      <c r="J32" s="55"/>
      <c r="K32" s="56"/>
    </row>
    <row r="33" spans="1:11" ht="15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9"/>
    </row>
    <row r="34" spans="1:11" ht="15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2"/>
    </row>
    <row r="35" spans="1:1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26"/>
    </row>
    <row r="36" spans="1:1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26"/>
    </row>
    <row r="37" spans="1:1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26"/>
    </row>
  </sheetData>
  <sheetProtection/>
  <mergeCells count="6">
    <mergeCell ref="A1:K1"/>
    <mergeCell ref="C3:E3"/>
    <mergeCell ref="C4:E4"/>
    <mergeCell ref="C5:E5"/>
    <mergeCell ref="C6:E6"/>
    <mergeCell ref="A32:K34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24.57421875" style="0" customWidth="1"/>
    <col min="3" max="3" width="12.421875" style="0" customWidth="1"/>
    <col min="4" max="4" width="1.8515625" style="0" customWidth="1"/>
    <col min="5" max="5" width="12.57421875" style="0" customWidth="1"/>
    <col min="7" max="7" width="9.140625" style="0" hidden="1" customWidth="1"/>
    <col min="11" max="11" width="18.140625" style="0" customWidth="1"/>
  </cols>
  <sheetData>
    <row r="1" spans="1:11" ht="20.25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6.5">
      <c r="A2" s="23"/>
      <c r="B2" s="23"/>
      <c r="C2" s="23"/>
      <c r="D2" s="23"/>
      <c r="E2" s="23"/>
      <c r="F2" s="23"/>
      <c r="G2" s="23"/>
      <c r="H2" s="23"/>
      <c r="I2" s="23"/>
      <c r="J2" s="23"/>
      <c r="K2" s="25"/>
    </row>
    <row r="3" spans="1:11" ht="15">
      <c r="A3" s="16" t="s">
        <v>26</v>
      </c>
      <c r="B3" s="14"/>
      <c r="C3" s="51" t="s">
        <v>55</v>
      </c>
      <c r="D3" s="51"/>
      <c r="E3" s="51"/>
      <c r="F3" s="14"/>
      <c r="G3" s="14"/>
      <c r="H3" s="14"/>
      <c r="I3" s="14"/>
      <c r="J3" s="14"/>
      <c r="K3" s="26"/>
    </row>
    <row r="4" spans="1:11" ht="15">
      <c r="A4" s="16" t="s">
        <v>18</v>
      </c>
      <c r="B4" s="14"/>
      <c r="C4" s="51" t="s">
        <v>56</v>
      </c>
      <c r="D4" s="51"/>
      <c r="E4" s="51"/>
      <c r="F4" s="14"/>
      <c r="G4" s="14"/>
      <c r="H4" s="14"/>
      <c r="I4" s="14"/>
      <c r="J4" s="14"/>
      <c r="K4" s="26"/>
    </row>
    <row r="5" spans="1:11" ht="15">
      <c r="A5" s="1" t="s">
        <v>20</v>
      </c>
      <c r="B5" s="15"/>
      <c r="C5" s="52">
        <v>44196</v>
      </c>
      <c r="D5" s="52"/>
      <c r="E5" s="52"/>
      <c r="F5" s="14"/>
      <c r="G5" s="14"/>
      <c r="H5" s="15"/>
      <c r="I5" s="14"/>
      <c r="J5" s="14"/>
      <c r="K5" s="26"/>
    </row>
    <row r="6" spans="1:11" ht="15">
      <c r="A6" s="1" t="s">
        <v>21</v>
      </c>
      <c r="B6" s="15"/>
      <c r="C6" s="51" t="s">
        <v>62</v>
      </c>
      <c r="D6" s="51"/>
      <c r="E6" s="51"/>
      <c r="F6" s="14"/>
      <c r="G6" s="14"/>
      <c r="H6" s="15"/>
      <c r="I6" s="14"/>
      <c r="J6" s="14"/>
      <c r="K6" s="26"/>
    </row>
    <row r="7" spans="1:11" ht="15">
      <c r="A7" s="15"/>
      <c r="B7" s="15"/>
      <c r="C7" s="14"/>
      <c r="D7" s="5"/>
      <c r="E7" s="5"/>
      <c r="F7" s="5"/>
      <c r="G7" s="5"/>
      <c r="H7" s="15"/>
      <c r="I7" s="14"/>
      <c r="J7" s="5"/>
      <c r="K7" s="26"/>
    </row>
    <row r="8" spans="1:11" ht="27" thickBot="1">
      <c r="A8" s="3" t="s">
        <v>0</v>
      </c>
      <c r="B8" s="4"/>
      <c r="C8" s="12" t="s">
        <v>23</v>
      </c>
      <c r="D8" s="5"/>
      <c r="E8" s="12" t="s">
        <v>24</v>
      </c>
      <c r="F8" s="5"/>
      <c r="G8" s="5"/>
      <c r="H8" s="15"/>
      <c r="I8" s="12" t="s">
        <v>25</v>
      </c>
      <c r="J8" s="5"/>
      <c r="K8" s="27" t="s">
        <v>17</v>
      </c>
    </row>
    <row r="9" spans="1:11" ht="15">
      <c r="A9" s="15"/>
      <c r="B9" s="15"/>
      <c r="C9" s="15"/>
      <c r="D9" s="15"/>
      <c r="E9" s="15"/>
      <c r="F9" s="15"/>
      <c r="G9" s="15"/>
      <c r="H9" s="6"/>
      <c r="I9" s="15"/>
      <c r="J9" s="15"/>
      <c r="K9" s="26"/>
    </row>
    <row r="10" spans="1:11" ht="15">
      <c r="A10" s="7" t="s">
        <v>1</v>
      </c>
      <c r="B10" s="8" t="s">
        <v>2</v>
      </c>
      <c r="C10" s="43">
        <v>20000</v>
      </c>
      <c r="D10" s="19"/>
      <c r="E10" s="49">
        <f>(I10-C10)/C10</f>
        <v>0</v>
      </c>
      <c r="F10" s="19" t="s">
        <v>16</v>
      </c>
      <c r="G10" s="19"/>
      <c r="H10" s="8" t="s">
        <v>2</v>
      </c>
      <c r="I10" s="19">
        <v>20000</v>
      </c>
      <c r="J10" s="19"/>
      <c r="K10" s="44"/>
    </row>
    <row r="11" spans="1:11" ht="15">
      <c r="A11" s="7" t="s">
        <v>3</v>
      </c>
      <c r="B11" s="8" t="s">
        <v>2</v>
      </c>
      <c r="C11" s="43">
        <v>500</v>
      </c>
      <c r="D11" s="19"/>
      <c r="E11" s="49">
        <f>(I11-C11)/C11</f>
        <v>-0.2</v>
      </c>
      <c r="F11" s="19" t="s">
        <v>16</v>
      </c>
      <c r="G11" s="19"/>
      <c r="H11" s="8" t="s">
        <v>2</v>
      </c>
      <c r="I11" s="19">
        <v>400</v>
      </c>
      <c r="J11" s="19"/>
      <c r="K11" s="44"/>
    </row>
    <row r="12" spans="1:11" ht="15">
      <c r="A12" s="7" t="s">
        <v>4</v>
      </c>
      <c r="B12" s="8" t="s">
        <v>2</v>
      </c>
      <c r="C12" s="43">
        <v>0</v>
      </c>
      <c r="D12" s="19"/>
      <c r="E12" s="49">
        <v>0</v>
      </c>
      <c r="F12" s="19" t="s">
        <v>16</v>
      </c>
      <c r="G12" s="19"/>
      <c r="H12" s="8" t="s">
        <v>2</v>
      </c>
      <c r="I12" s="19">
        <v>0</v>
      </c>
      <c r="J12" s="19"/>
      <c r="K12" s="44"/>
    </row>
    <row r="13" spans="1:11" ht="15">
      <c r="A13" s="7" t="s">
        <v>5</v>
      </c>
      <c r="B13" s="8" t="s">
        <v>2</v>
      </c>
      <c r="C13" s="43">
        <v>0</v>
      </c>
      <c r="D13" s="19"/>
      <c r="E13" s="49">
        <v>0</v>
      </c>
      <c r="F13" s="19" t="s">
        <v>16</v>
      </c>
      <c r="G13" s="19"/>
      <c r="H13" s="8" t="s">
        <v>2</v>
      </c>
      <c r="I13" s="19">
        <v>0</v>
      </c>
      <c r="J13" s="19"/>
      <c r="K13" s="44"/>
    </row>
    <row r="14" spans="1:11" ht="15">
      <c r="A14" s="21" t="s">
        <v>6</v>
      </c>
      <c r="B14" s="1" t="s">
        <v>2</v>
      </c>
      <c r="C14" s="40">
        <f>SUM(C10:C13)</f>
        <v>20500</v>
      </c>
      <c r="D14" s="11"/>
      <c r="E14" s="11"/>
      <c r="F14" s="11"/>
      <c r="G14" s="11"/>
      <c r="H14" s="1" t="s">
        <v>2</v>
      </c>
      <c r="I14" s="40">
        <f>SUM(I10:I13)</f>
        <v>20400</v>
      </c>
      <c r="J14" s="11"/>
      <c r="K14" s="44"/>
    </row>
    <row r="15" spans="1:11" ht="15">
      <c r="A15" s="8"/>
      <c r="B15" s="8"/>
      <c r="C15" s="2"/>
      <c r="D15" s="2"/>
      <c r="E15" s="2"/>
      <c r="F15" s="2"/>
      <c r="G15" s="2"/>
      <c r="H15" s="9"/>
      <c r="I15" s="2"/>
      <c r="J15" s="2"/>
      <c r="K15" s="26"/>
    </row>
    <row r="16" spans="1:11" ht="15.75" thickBot="1">
      <c r="A16" s="10" t="s">
        <v>7</v>
      </c>
      <c r="B16" s="8"/>
      <c r="C16" s="2"/>
      <c r="D16" s="2"/>
      <c r="E16" s="2"/>
      <c r="F16" s="2"/>
      <c r="G16" s="2"/>
      <c r="H16" s="9"/>
      <c r="I16" s="2"/>
      <c r="J16" s="2"/>
      <c r="K16" s="26"/>
    </row>
    <row r="17" spans="1:11" ht="15">
      <c r="A17" s="8"/>
      <c r="B17" s="8"/>
      <c r="C17" s="2"/>
      <c r="D17" s="2"/>
      <c r="E17" s="2"/>
      <c r="F17" s="2"/>
      <c r="G17" s="2"/>
      <c r="H17" s="9"/>
      <c r="I17" s="2"/>
      <c r="J17" s="2"/>
      <c r="K17" s="26"/>
    </row>
    <row r="18" spans="1:11" ht="15">
      <c r="A18" s="7" t="s">
        <v>9</v>
      </c>
      <c r="B18" s="8" t="s">
        <v>2</v>
      </c>
      <c r="C18" s="43">
        <v>0</v>
      </c>
      <c r="D18" s="19"/>
      <c r="E18" s="49">
        <v>0</v>
      </c>
      <c r="F18" s="19" t="s">
        <v>16</v>
      </c>
      <c r="G18" s="19"/>
      <c r="H18" s="8" t="s">
        <v>2</v>
      </c>
      <c r="I18" s="19">
        <v>0</v>
      </c>
      <c r="J18" s="19"/>
      <c r="K18" s="44"/>
    </row>
    <row r="19" spans="1:11" ht="15">
      <c r="A19" s="7" t="s">
        <v>10</v>
      </c>
      <c r="B19" s="8" t="s">
        <v>2</v>
      </c>
      <c r="C19" s="43">
        <v>0</v>
      </c>
      <c r="D19" s="19"/>
      <c r="E19" s="49">
        <v>0</v>
      </c>
      <c r="F19" s="19" t="s">
        <v>16</v>
      </c>
      <c r="G19" s="19"/>
      <c r="H19" s="8" t="s">
        <v>2</v>
      </c>
      <c r="I19" s="19">
        <v>0</v>
      </c>
      <c r="J19" s="19"/>
      <c r="K19" s="44"/>
    </row>
    <row r="20" spans="1:11" ht="15">
      <c r="A20" s="7" t="s">
        <v>11</v>
      </c>
      <c r="B20" s="8" t="s">
        <v>2</v>
      </c>
      <c r="C20" s="43">
        <v>0</v>
      </c>
      <c r="D20" s="19"/>
      <c r="E20" s="49">
        <v>0</v>
      </c>
      <c r="F20" s="19" t="s">
        <v>16</v>
      </c>
      <c r="G20" s="19"/>
      <c r="H20" s="8" t="s">
        <v>2</v>
      </c>
      <c r="I20" s="19">
        <v>0</v>
      </c>
      <c r="J20" s="19"/>
      <c r="K20" s="44"/>
    </row>
    <row r="21" spans="1:11" ht="15">
      <c r="A21" s="21" t="s">
        <v>12</v>
      </c>
      <c r="B21" s="1" t="s">
        <v>2</v>
      </c>
      <c r="C21" s="40">
        <f>SUM(C18:C20)</f>
        <v>0</v>
      </c>
      <c r="D21" s="11"/>
      <c r="E21" s="11"/>
      <c r="F21" s="11"/>
      <c r="G21" s="11"/>
      <c r="H21" s="1" t="s">
        <v>2</v>
      </c>
      <c r="I21" s="40">
        <f>SUM(I18:I20)</f>
        <v>0</v>
      </c>
      <c r="J21" s="11"/>
      <c r="K21" s="44"/>
    </row>
    <row r="22" spans="1:11" ht="15">
      <c r="A22" s="21"/>
      <c r="B22" s="1"/>
      <c r="C22" s="48"/>
      <c r="D22" s="11"/>
      <c r="E22" s="11"/>
      <c r="F22" s="11"/>
      <c r="G22" s="11"/>
      <c r="H22" s="1"/>
      <c r="I22" s="48"/>
      <c r="J22" s="11"/>
      <c r="K22" s="42"/>
    </row>
    <row r="23" spans="1:11" ht="15.75" thickBot="1">
      <c r="A23" s="21" t="s">
        <v>13</v>
      </c>
      <c r="B23" s="1" t="s">
        <v>2</v>
      </c>
      <c r="C23" s="39">
        <f>+C14-C21</f>
        <v>20500</v>
      </c>
      <c r="D23" s="11"/>
      <c r="E23" s="11"/>
      <c r="F23" s="11"/>
      <c r="G23" s="11"/>
      <c r="H23" s="1" t="s">
        <v>2</v>
      </c>
      <c r="I23" s="39">
        <f>+I14-I21</f>
        <v>20400</v>
      </c>
      <c r="J23" s="11"/>
      <c r="K23" s="28"/>
    </row>
    <row r="24" spans="1:11" ht="15.75" thickTop="1">
      <c r="A24" s="21"/>
      <c r="B24" s="1"/>
      <c r="C24" s="46"/>
      <c r="D24" s="11"/>
      <c r="E24" s="11"/>
      <c r="F24" s="11"/>
      <c r="G24" s="11"/>
      <c r="H24" s="1"/>
      <c r="I24" s="46"/>
      <c r="J24" s="11"/>
      <c r="K24" s="28"/>
    </row>
    <row r="25" spans="1:11" ht="15">
      <c r="A25" s="21"/>
      <c r="B25" s="1"/>
      <c r="C25" s="46"/>
      <c r="D25" s="11"/>
      <c r="E25" s="11"/>
      <c r="F25" s="11"/>
      <c r="G25" s="11"/>
      <c r="H25" s="1"/>
      <c r="I25" s="46"/>
      <c r="J25" s="11"/>
      <c r="K25" s="28"/>
    </row>
    <row r="26" spans="1:11" ht="15">
      <c r="A26" s="21" t="s">
        <v>15</v>
      </c>
      <c r="B26" s="1" t="s">
        <v>2</v>
      </c>
      <c r="C26" s="45">
        <v>82498</v>
      </c>
      <c r="D26" s="13"/>
      <c r="E26" s="13"/>
      <c r="F26" s="13"/>
      <c r="G26" s="13"/>
      <c r="H26" s="1" t="s">
        <v>2</v>
      </c>
      <c r="I26" s="11">
        <f>+C27</f>
        <v>102998</v>
      </c>
      <c r="J26" s="13"/>
      <c r="K26" s="28"/>
    </row>
    <row r="27" spans="1:11" ht="15.75" thickBot="1">
      <c r="A27" s="21" t="s">
        <v>14</v>
      </c>
      <c r="B27" s="1" t="s">
        <v>2</v>
      </c>
      <c r="C27" s="41">
        <f>+C26+C23</f>
        <v>102998</v>
      </c>
      <c r="D27" s="22"/>
      <c r="E27" s="22"/>
      <c r="F27" s="22"/>
      <c r="G27" s="22"/>
      <c r="H27" s="1" t="s">
        <v>2</v>
      </c>
      <c r="I27" s="41">
        <f>+I26+I23</f>
        <v>123398</v>
      </c>
      <c r="J27" s="22"/>
      <c r="K27" s="28"/>
    </row>
    <row r="28" spans="1:11" ht="15.75" thickTop="1">
      <c r="A28" s="21"/>
      <c r="B28" s="1"/>
      <c r="C28" s="47"/>
      <c r="D28" s="22"/>
      <c r="E28" s="22"/>
      <c r="F28" s="22"/>
      <c r="G28" s="22"/>
      <c r="H28" s="1"/>
      <c r="I28" s="47"/>
      <c r="J28" s="22"/>
      <c r="K28" s="28"/>
    </row>
    <row r="29" spans="1:1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26"/>
    </row>
    <row r="30" spans="1:11" ht="15">
      <c r="A30" s="54" t="s">
        <v>84</v>
      </c>
      <c r="B30" s="55"/>
      <c r="C30" s="55"/>
      <c r="D30" s="55"/>
      <c r="E30" s="55"/>
      <c r="F30" s="55"/>
      <c r="G30" s="55"/>
      <c r="H30" s="55"/>
      <c r="I30" s="55"/>
      <c r="J30" s="55"/>
      <c r="K30" s="56"/>
    </row>
    <row r="31" spans="1:11" ht="15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9"/>
    </row>
    <row r="32" spans="1:11" ht="15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2"/>
    </row>
    <row r="33" spans="1:1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26"/>
    </row>
    <row r="34" spans="1:1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26"/>
    </row>
    <row r="35" spans="1:1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26"/>
    </row>
  </sheetData>
  <sheetProtection/>
  <mergeCells count="6">
    <mergeCell ref="A1:K1"/>
    <mergeCell ref="C3:E3"/>
    <mergeCell ref="C4:E4"/>
    <mergeCell ref="C5:E5"/>
    <mergeCell ref="C6:E6"/>
    <mergeCell ref="A30:K32"/>
  </mergeCells>
  <printOptions/>
  <pageMargins left="0.7" right="0.7" top="0.75" bottom="0.75" header="0.3" footer="0.3"/>
  <pageSetup fitToHeight="1" fitToWidth="1" horizontalDpi="600" verticalDpi="6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3.421875" style="0" customWidth="1"/>
    <col min="3" max="3" width="10.421875" style="0" customWidth="1"/>
    <col min="4" max="4" width="0.71875" style="0" customWidth="1"/>
    <col min="5" max="5" width="11.57421875" style="0" customWidth="1"/>
    <col min="7" max="7" width="0.5625" style="0" customWidth="1"/>
    <col min="11" max="11" width="18.140625" style="0" customWidth="1"/>
  </cols>
  <sheetData>
    <row r="1" spans="1:11" ht="2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6.5">
      <c r="A2" s="23"/>
      <c r="B2" s="23"/>
      <c r="C2" s="23"/>
      <c r="D2" s="23"/>
      <c r="E2" s="23"/>
      <c r="F2" s="23"/>
      <c r="G2" s="23"/>
      <c r="H2" s="23"/>
      <c r="I2" s="23"/>
      <c r="J2" s="23"/>
      <c r="K2" s="25"/>
    </row>
    <row r="3" spans="1:11" ht="15">
      <c r="A3" s="16" t="s">
        <v>26</v>
      </c>
      <c r="B3" s="14"/>
      <c r="C3" s="51" t="s">
        <v>55</v>
      </c>
      <c r="D3" s="51"/>
      <c r="E3" s="51"/>
      <c r="F3" s="14"/>
      <c r="G3" s="14"/>
      <c r="H3" s="14"/>
      <c r="I3" s="14"/>
      <c r="J3" s="14"/>
      <c r="K3" s="26"/>
    </row>
    <row r="4" spans="1:11" ht="15">
      <c r="A4" s="16" t="s">
        <v>18</v>
      </c>
      <c r="B4" s="14"/>
      <c r="C4" s="51" t="s">
        <v>56</v>
      </c>
      <c r="D4" s="51"/>
      <c r="E4" s="51"/>
      <c r="F4" s="14"/>
      <c r="G4" s="14"/>
      <c r="H4" s="14"/>
      <c r="I4" s="14"/>
      <c r="J4" s="14"/>
      <c r="K4" s="26"/>
    </row>
    <row r="5" spans="1:11" ht="15">
      <c r="A5" s="1" t="s">
        <v>20</v>
      </c>
      <c r="B5" s="15"/>
      <c r="C5" s="52">
        <v>44196</v>
      </c>
      <c r="D5" s="52"/>
      <c r="E5" s="52"/>
      <c r="F5" s="14"/>
      <c r="G5" s="14"/>
      <c r="H5" s="15"/>
      <c r="I5" s="14"/>
      <c r="J5" s="14"/>
      <c r="K5" s="26"/>
    </row>
    <row r="6" spans="1:11" ht="15">
      <c r="A6" s="1" t="s">
        <v>21</v>
      </c>
      <c r="B6" s="15"/>
      <c r="C6" s="51" t="s">
        <v>63</v>
      </c>
      <c r="D6" s="51"/>
      <c r="E6" s="51"/>
      <c r="F6" s="14"/>
      <c r="G6" s="14"/>
      <c r="H6" s="15"/>
      <c r="I6" s="14"/>
      <c r="J6" s="14"/>
      <c r="K6" s="26"/>
    </row>
    <row r="7" spans="1:11" ht="15">
      <c r="A7" s="15"/>
      <c r="B7" s="15"/>
      <c r="C7" s="14"/>
      <c r="D7" s="5"/>
      <c r="E7" s="5"/>
      <c r="F7" s="5"/>
      <c r="G7" s="5"/>
      <c r="H7" s="15"/>
      <c r="I7" s="14"/>
      <c r="J7" s="5"/>
      <c r="K7" s="26"/>
    </row>
    <row r="8" spans="1:11" ht="39.75" thickBot="1">
      <c r="A8" s="3" t="s">
        <v>0</v>
      </c>
      <c r="B8" s="4"/>
      <c r="C8" s="12" t="s">
        <v>23</v>
      </c>
      <c r="D8" s="5"/>
      <c r="E8" s="12" t="s">
        <v>24</v>
      </c>
      <c r="F8" s="5"/>
      <c r="G8" s="5"/>
      <c r="H8" s="15"/>
      <c r="I8" s="12" t="s">
        <v>25</v>
      </c>
      <c r="J8" s="5"/>
      <c r="K8" s="27" t="s">
        <v>17</v>
      </c>
    </row>
    <row r="9" spans="1:11" ht="15">
      <c r="A9" s="15"/>
      <c r="B9" s="15"/>
      <c r="C9" s="15"/>
      <c r="D9" s="15"/>
      <c r="E9" s="15"/>
      <c r="F9" s="15"/>
      <c r="G9" s="15"/>
      <c r="H9" s="6"/>
      <c r="I9" s="15"/>
      <c r="J9" s="15"/>
      <c r="K9" s="26"/>
    </row>
    <row r="10" spans="1:11" ht="15">
      <c r="A10" s="7" t="s">
        <v>85</v>
      </c>
      <c r="B10" s="8" t="s">
        <v>2</v>
      </c>
      <c r="C10" s="43">
        <v>63000</v>
      </c>
      <c r="D10" s="19"/>
      <c r="E10" s="49">
        <f>(I10-C10)/C10</f>
        <v>0</v>
      </c>
      <c r="F10" s="19" t="s">
        <v>16</v>
      </c>
      <c r="G10" s="19"/>
      <c r="H10" s="8" t="s">
        <v>2</v>
      </c>
      <c r="I10" s="19">
        <v>63000</v>
      </c>
      <c r="J10" s="19"/>
      <c r="K10" s="44"/>
    </row>
    <row r="11" spans="1:11" ht="15">
      <c r="A11" s="8" t="s">
        <v>86</v>
      </c>
      <c r="B11" s="8" t="s">
        <v>2</v>
      </c>
      <c r="C11" s="43">
        <v>0</v>
      </c>
      <c r="D11" s="19"/>
      <c r="E11" s="49">
        <v>1</v>
      </c>
      <c r="F11" s="19" t="s">
        <v>16</v>
      </c>
      <c r="G11" s="19"/>
      <c r="H11" s="8" t="s">
        <v>2</v>
      </c>
      <c r="I11" s="19">
        <v>25</v>
      </c>
      <c r="J11" s="19"/>
      <c r="K11" s="44"/>
    </row>
    <row r="12" spans="1:11" ht="15">
      <c r="A12" s="7" t="s">
        <v>87</v>
      </c>
      <c r="B12" s="8" t="s">
        <v>2</v>
      </c>
      <c r="C12" s="43">
        <v>107000</v>
      </c>
      <c r="D12" s="19"/>
      <c r="E12" s="49">
        <f>(I12-C12)/C12</f>
        <v>0</v>
      </c>
      <c r="F12" s="19" t="s">
        <v>16</v>
      </c>
      <c r="G12" s="19"/>
      <c r="H12" s="8" t="s">
        <v>2</v>
      </c>
      <c r="I12" s="19">
        <v>107000</v>
      </c>
      <c r="J12" s="19"/>
      <c r="K12" s="44"/>
    </row>
    <row r="13" spans="1:11" ht="15">
      <c r="A13" s="7" t="s">
        <v>88</v>
      </c>
      <c r="B13" s="8" t="s">
        <v>2</v>
      </c>
      <c r="C13" s="43">
        <v>5000</v>
      </c>
      <c r="D13" s="19"/>
      <c r="E13" s="49">
        <f>(I13-C13)/C13</f>
        <v>0</v>
      </c>
      <c r="F13" s="19" t="s">
        <v>16</v>
      </c>
      <c r="G13" s="19"/>
      <c r="H13" s="8" t="s">
        <v>2</v>
      </c>
      <c r="I13" s="19">
        <v>5000</v>
      </c>
      <c r="J13" s="19"/>
      <c r="K13" s="44"/>
    </row>
    <row r="14" spans="1:11" ht="15">
      <c r="A14" s="7" t="s">
        <v>3</v>
      </c>
      <c r="B14" s="8" t="s">
        <v>2</v>
      </c>
      <c r="C14" s="43">
        <v>500</v>
      </c>
      <c r="D14" s="19"/>
      <c r="E14" s="49">
        <f>(I14-C14)/C14</f>
        <v>-0.8</v>
      </c>
      <c r="F14" s="19" t="s">
        <v>16</v>
      </c>
      <c r="G14" s="19"/>
      <c r="H14" s="8" t="s">
        <v>2</v>
      </c>
      <c r="I14" s="19">
        <v>100</v>
      </c>
      <c r="J14" s="19"/>
      <c r="K14" s="44"/>
    </row>
    <row r="15" spans="1:11" ht="15">
      <c r="A15" s="7" t="s">
        <v>4</v>
      </c>
      <c r="B15" s="8" t="s">
        <v>2</v>
      </c>
      <c r="C15" s="43">
        <v>0</v>
      </c>
      <c r="D15" s="19"/>
      <c r="E15" s="49">
        <v>1</v>
      </c>
      <c r="F15" s="19" t="s">
        <v>16</v>
      </c>
      <c r="G15" s="19"/>
      <c r="H15" s="8" t="s">
        <v>2</v>
      </c>
      <c r="I15" s="19">
        <v>25</v>
      </c>
      <c r="J15" s="19"/>
      <c r="K15" s="44"/>
    </row>
    <row r="16" spans="1:11" ht="15">
      <c r="A16" s="7" t="s">
        <v>5</v>
      </c>
      <c r="B16" s="8" t="s">
        <v>2</v>
      </c>
      <c r="C16" s="43">
        <v>0</v>
      </c>
      <c r="D16" s="19"/>
      <c r="E16" s="49">
        <v>0</v>
      </c>
      <c r="F16" s="19" t="s">
        <v>16</v>
      </c>
      <c r="G16" s="19"/>
      <c r="H16" s="8" t="s">
        <v>2</v>
      </c>
      <c r="I16" s="19">
        <v>0</v>
      </c>
      <c r="J16" s="19"/>
      <c r="K16" s="44"/>
    </row>
    <row r="17" spans="1:11" ht="15">
      <c r="A17" s="21" t="s">
        <v>6</v>
      </c>
      <c r="B17" s="1" t="s">
        <v>2</v>
      </c>
      <c r="C17" s="40">
        <f>SUM(C10:C16)</f>
        <v>175500</v>
      </c>
      <c r="D17" s="11"/>
      <c r="E17" s="11"/>
      <c r="F17" s="11"/>
      <c r="G17" s="11"/>
      <c r="H17" s="1" t="s">
        <v>2</v>
      </c>
      <c r="I17" s="40">
        <f>SUM(I10:I16)</f>
        <v>175150</v>
      </c>
      <c r="J17" s="11"/>
      <c r="K17" s="44"/>
    </row>
    <row r="18" spans="1:11" ht="15">
      <c r="A18" s="8"/>
      <c r="B18" s="8"/>
      <c r="C18" s="2"/>
      <c r="D18" s="2"/>
      <c r="E18" s="2"/>
      <c r="F18" s="2"/>
      <c r="G18" s="2"/>
      <c r="H18" s="9"/>
      <c r="I18" s="2"/>
      <c r="J18" s="2"/>
      <c r="K18" s="26"/>
    </row>
    <row r="19" spans="1:11" ht="15.75" thickBot="1">
      <c r="A19" s="10" t="s">
        <v>7</v>
      </c>
      <c r="B19" s="8"/>
      <c r="C19" s="2"/>
      <c r="D19" s="2"/>
      <c r="E19" s="2"/>
      <c r="F19" s="2"/>
      <c r="G19" s="2"/>
      <c r="H19" s="9"/>
      <c r="I19" s="2"/>
      <c r="J19" s="2"/>
      <c r="K19" s="26"/>
    </row>
    <row r="20" spans="1:11" ht="15">
      <c r="A20" s="8"/>
      <c r="B20" s="8"/>
      <c r="C20" s="2"/>
      <c r="D20" s="2"/>
      <c r="E20" s="2"/>
      <c r="F20" s="2"/>
      <c r="G20" s="2"/>
      <c r="H20" s="9"/>
      <c r="I20" s="2"/>
      <c r="J20" s="2"/>
      <c r="K20" s="26"/>
    </row>
    <row r="21" spans="1:11" ht="15">
      <c r="A21" s="7" t="s">
        <v>64</v>
      </c>
      <c r="B21" s="8" t="s">
        <v>2</v>
      </c>
      <c r="C21" s="43">
        <v>15675</v>
      </c>
      <c r="D21" s="19"/>
      <c r="E21" s="49">
        <f>(I21-C21)/C21</f>
        <v>-0.004784688995215311</v>
      </c>
      <c r="F21" s="19" t="s">
        <v>16</v>
      </c>
      <c r="G21" s="19"/>
      <c r="H21" s="8" t="s">
        <v>2</v>
      </c>
      <c r="I21" s="19">
        <v>15600</v>
      </c>
      <c r="J21" s="19"/>
      <c r="K21" s="44"/>
    </row>
    <row r="22" spans="1:11" ht="15">
      <c r="A22" s="7" t="s">
        <v>96</v>
      </c>
      <c r="B22" s="8" t="s">
        <v>2</v>
      </c>
      <c r="C22" s="43">
        <f>156450-40000-36000</f>
        <v>80450</v>
      </c>
      <c r="D22" s="19"/>
      <c r="E22" s="49">
        <f>(I22-C22)/C22</f>
        <v>-0.011808576755748913</v>
      </c>
      <c r="F22" s="19" t="s">
        <v>16</v>
      </c>
      <c r="G22" s="19"/>
      <c r="H22" s="8" t="s">
        <v>2</v>
      </c>
      <c r="I22" s="19">
        <f>164500-35000-50000</f>
        <v>79500</v>
      </c>
      <c r="J22" s="19"/>
      <c r="K22" s="44"/>
    </row>
    <row r="23" spans="1:11" ht="15">
      <c r="A23" s="7" t="s">
        <v>89</v>
      </c>
      <c r="B23" s="8"/>
      <c r="C23" s="43">
        <v>36000</v>
      </c>
      <c r="D23" s="19"/>
      <c r="E23" s="49">
        <f>(I23-C23)/C23</f>
        <v>-0.027777777777777776</v>
      </c>
      <c r="F23" s="19"/>
      <c r="G23" s="19"/>
      <c r="H23" s="8"/>
      <c r="I23" s="19">
        <v>35000</v>
      </c>
      <c r="J23" s="19"/>
      <c r="K23" s="44"/>
    </row>
    <row r="24" spans="1:11" ht="15">
      <c r="A24" s="7" t="s">
        <v>90</v>
      </c>
      <c r="B24" s="8"/>
      <c r="C24" s="43">
        <v>40000</v>
      </c>
      <c r="D24" s="19"/>
      <c r="E24" s="49">
        <f>(I24-C24)/C24</f>
        <v>0.25</v>
      </c>
      <c r="F24" s="19"/>
      <c r="G24" s="19"/>
      <c r="H24" s="8"/>
      <c r="I24" s="19">
        <v>50000</v>
      </c>
      <c r="J24" s="19"/>
      <c r="K24" s="44"/>
    </row>
    <row r="25" spans="1:11" ht="15">
      <c r="A25" s="7" t="s">
        <v>10</v>
      </c>
      <c r="B25" s="8" t="s">
        <v>2</v>
      </c>
      <c r="C25" s="43">
        <v>0</v>
      </c>
      <c r="D25" s="19"/>
      <c r="E25" s="49">
        <v>0</v>
      </c>
      <c r="F25" s="19" t="s">
        <v>16</v>
      </c>
      <c r="G25" s="19"/>
      <c r="H25" s="8" t="s">
        <v>2</v>
      </c>
      <c r="I25" s="19">
        <v>0</v>
      </c>
      <c r="J25" s="19"/>
      <c r="K25" s="44"/>
    </row>
    <row r="26" spans="1:11" ht="15">
      <c r="A26" s="7" t="s">
        <v>11</v>
      </c>
      <c r="B26" s="8" t="s">
        <v>2</v>
      </c>
      <c r="C26" s="43">
        <v>0</v>
      </c>
      <c r="D26" s="19"/>
      <c r="E26" s="49">
        <v>0</v>
      </c>
      <c r="F26" s="19" t="s">
        <v>16</v>
      </c>
      <c r="G26" s="19"/>
      <c r="H26" s="8" t="s">
        <v>2</v>
      </c>
      <c r="I26" s="19">
        <v>0</v>
      </c>
      <c r="J26" s="19"/>
      <c r="K26" s="44"/>
    </row>
    <row r="27" spans="1:11" ht="15">
      <c r="A27" s="21" t="s">
        <v>12</v>
      </c>
      <c r="B27" s="1" t="s">
        <v>2</v>
      </c>
      <c r="C27" s="40">
        <f>SUM(C21:C26)</f>
        <v>172125</v>
      </c>
      <c r="D27" s="11"/>
      <c r="E27" s="11"/>
      <c r="F27" s="11"/>
      <c r="G27" s="11"/>
      <c r="H27" s="1" t="s">
        <v>2</v>
      </c>
      <c r="I27" s="40">
        <f>SUM(I21:I26)</f>
        <v>180100</v>
      </c>
      <c r="J27" s="11"/>
      <c r="K27" s="44"/>
    </row>
    <row r="28" spans="1:11" ht="15">
      <c r="A28" s="21"/>
      <c r="B28" s="1"/>
      <c r="C28" s="48"/>
      <c r="D28" s="11"/>
      <c r="E28" s="11"/>
      <c r="F28" s="11"/>
      <c r="G28" s="11"/>
      <c r="H28" s="1"/>
      <c r="I28" s="48"/>
      <c r="J28" s="11"/>
      <c r="K28" s="42"/>
    </row>
    <row r="29" spans="1:11" ht="15.75" thickBot="1">
      <c r="A29" s="21" t="s">
        <v>13</v>
      </c>
      <c r="B29" s="1" t="s">
        <v>2</v>
      </c>
      <c r="C29" s="39">
        <f>+C17-C27</f>
        <v>3375</v>
      </c>
      <c r="D29" s="11"/>
      <c r="E29" s="11"/>
      <c r="F29" s="11"/>
      <c r="G29" s="11"/>
      <c r="H29" s="1" t="s">
        <v>2</v>
      </c>
      <c r="I29" s="39">
        <f>+I17-I27</f>
        <v>-4950</v>
      </c>
      <c r="J29" s="11"/>
      <c r="K29" s="28"/>
    </row>
    <row r="30" spans="1:11" ht="15.75" thickTop="1">
      <c r="A30" s="21"/>
      <c r="B30" s="1"/>
      <c r="C30" s="46"/>
      <c r="D30" s="11"/>
      <c r="E30" s="11"/>
      <c r="F30" s="11"/>
      <c r="G30" s="11"/>
      <c r="H30" s="1"/>
      <c r="I30" s="46"/>
      <c r="J30" s="11"/>
      <c r="K30" s="28"/>
    </row>
    <row r="31" spans="1:11" ht="15">
      <c r="A31" s="21"/>
      <c r="B31" s="1"/>
      <c r="C31" s="46"/>
      <c r="D31" s="11"/>
      <c r="E31" s="11"/>
      <c r="F31" s="11"/>
      <c r="G31" s="11"/>
      <c r="H31" s="1"/>
      <c r="I31" s="46"/>
      <c r="J31" s="11"/>
      <c r="K31" s="28"/>
    </row>
    <row r="32" spans="1:11" ht="15">
      <c r="A32" s="21" t="s">
        <v>15</v>
      </c>
      <c r="B32" s="1" t="s">
        <v>2</v>
      </c>
      <c r="C32" s="45">
        <v>339443</v>
      </c>
      <c r="D32" s="13"/>
      <c r="E32" s="13"/>
      <c r="F32" s="13"/>
      <c r="G32" s="13"/>
      <c r="H32" s="1" t="s">
        <v>2</v>
      </c>
      <c r="I32" s="11">
        <f>+C33</f>
        <v>342818</v>
      </c>
      <c r="J32" s="13"/>
      <c r="K32" s="28"/>
    </row>
    <row r="33" spans="1:11" ht="15.75" thickBot="1">
      <c r="A33" s="21" t="s">
        <v>14</v>
      </c>
      <c r="B33" s="1" t="s">
        <v>2</v>
      </c>
      <c r="C33" s="41">
        <f>+C32+C29</f>
        <v>342818</v>
      </c>
      <c r="D33" s="22"/>
      <c r="E33" s="22"/>
      <c r="F33" s="22"/>
      <c r="G33" s="22"/>
      <c r="H33" s="1" t="s">
        <v>2</v>
      </c>
      <c r="I33" s="41">
        <f>+I32+I29</f>
        <v>337868</v>
      </c>
      <c r="J33" s="22"/>
      <c r="K33" s="28"/>
    </row>
    <row r="34" spans="1:11" ht="15.75" thickTop="1">
      <c r="A34" s="21"/>
      <c r="B34" s="1"/>
      <c r="C34" s="47"/>
      <c r="D34" s="22"/>
      <c r="E34" s="22"/>
      <c r="F34" s="22"/>
      <c r="G34" s="22"/>
      <c r="H34" s="1"/>
      <c r="I34" s="47"/>
      <c r="J34" s="22"/>
      <c r="K34" s="28"/>
    </row>
    <row r="35" spans="1:1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26"/>
    </row>
    <row r="36" spans="1:11" ht="15">
      <c r="A36" s="54" t="s">
        <v>48</v>
      </c>
      <c r="B36" s="55"/>
      <c r="C36" s="55"/>
      <c r="D36" s="55"/>
      <c r="E36" s="55"/>
      <c r="F36" s="55"/>
      <c r="G36" s="55"/>
      <c r="H36" s="55"/>
      <c r="I36" s="55"/>
      <c r="J36" s="55"/>
      <c r="K36" s="56"/>
    </row>
    <row r="37" spans="1:11" ht="15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9"/>
    </row>
    <row r="38" spans="1:11" ht="15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2"/>
    </row>
    <row r="39" spans="1:11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26"/>
    </row>
    <row r="40" spans="1:1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26"/>
    </row>
    <row r="41" spans="1:11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26"/>
    </row>
  </sheetData>
  <sheetProtection/>
  <mergeCells count="6">
    <mergeCell ref="A1:K1"/>
    <mergeCell ref="C3:E3"/>
    <mergeCell ref="C4:E4"/>
    <mergeCell ref="C5:E5"/>
    <mergeCell ref="C6:E6"/>
    <mergeCell ref="A36:K38"/>
  </mergeCells>
  <printOptions/>
  <pageMargins left="0.7" right="0.7" top="0.75" bottom="0.75" header="0.3" footer="0.3"/>
  <pageSetup fitToHeight="1" fitToWidth="1" horizontalDpi="600" verticalDpi="600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24.7109375" style="0" customWidth="1"/>
    <col min="3" max="3" width="10.28125" style="0" bestFit="1" customWidth="1"/>
    <col min="4" max="4" width="0.5625" style="0" customWidth="1"/>
    <col min="5" max="5" width="13.57421875" style="0" customWidth="1"/>
    <col min="6" max="6" width="9.140625" style="0" customWidth="1"/>
    <col min="7" max="7" width="0.13671875" style="0" customWidth="1"/>
    <col min="9" max="9" width="13.57421875" style="0" customWidth="1"/>
    <col min="11" max="11" width="18.140625" style="0" customWidth="1"/>
  </cols>
  <sheetData>
    <row r="1" spans="1:11" ht="20.25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6.5">
      <c r="A2" s="23"/>
      <c r="B2" s="23"/>
      <c r="C2" s="23"/>
      <c r="D2" s="23"/>
      <c r="E2" s="23"/>
      <c r="F2" s="23"/>
      <c r="G2" s="23"/>
      <c r="H2" s="23"/>
      <c r="I2" s="23"/>
      <c r="J2" s="23"/>
      <c r="K2" s="25"/>
    </row>
    <row r="3" spans="1:11" ht="15">
      <c r="A3" s="16" t="s">
        <v>26</v>
      </c>
      <c r="B3" s="14"/>
      <c r="C3" s="51" t="s">
        <v>55</v>
      </c>
      <c r="D3" s="51"/>
      <c r="E3" s="51"/>
      <c r="F3" s="14"/>
      <c r="G3" s="14"/>
      <c r="H3" s="14"/>
      <c r="I3" s="14"/>
      <c r="J3" s="14"/>
      <c r="K3" s="26"/>
    </row>
    <row r="4" spans="1:11" ht="15">
      <c r="A4" s="16" t="s">
        <v>18</v>
      </c>
      <c r="B4" s="14"/>
      <c r="C4" s="51" t="s">
        <v>56</v>
      </c>
      <c r="D4" s="51"/>
      <c r="E4" s="51"/>
      <c r="F4" s="14"/>
      <c r="G4" s="14"/>
      <c r="H4" s="14"/>
      <c r="I4" s="14"/>
      <c r="J4" s="14"/>
      <c r="K4" s="26"/>
    </row>
    <row r="5" spans="1:11" ht="15">
      <c r="A5" s="1" t="s">
        <v>20</v>
      </c>
      <c r="B5" s="15"/>
      <c r="C5" s="52">
        <v>44196</v>
      </c>
      <c r="D5" s="52"/>
      <c r="E5" s="52"/>
      <c r="F5" s="14"/>
      <c r="G5" s="14"/>
      <c r="H5" s="15"/>
      <c r="I5" s="14"/>
      <c r="J5" s="14"/>
      <c r="K5" s="26"/>
    </row>
    <row r="6" spans="1:11" ht="15">
      <c r="A6" s="1" t="s">
        <v>21</v>
      </c>
      <c r="B6" s="15"/>
      <c r="C6" s="51" t="s">
        <v>66</v>
      </c>
      <c r="D6" s="51"/>
      <c r="E6" s="51"/>
      <c r="F6" s="14"/>
      <c r="G6" s="14"/>
      <c r="H6" s="15"/>
      <c r="I6" s="14"/>
      <c r="J6" s="14"/>
      <c r="K6" s="26"/>
    </row>
    <row r="7" spans="1:11" ht="15">
      <c r="A7" s="15"/>
      <c r="B7" s="15"/>
      <c r="C7" s="14"/>
      <c r="D7" s="5"/>
      <c r="E7" s="5"/>
      <c r="F7" s="5"/>
      <c r="G7" s="5"/>
      <c r="H7" s="15"/>
      <c r="I7" s="14"/>
      <c r="J7" s="5"/>
      <c r="K7" s="26"/>
    </row>
    <row r="8" spans="1:11" ht="39.75" thickBot="1">
      <c r="A8" s="3" t="s">
        <v>0</v>
      </c>
      <c r="B8" s="4"/>
      <c r="C8" s="12" t="s">
        <v>23</v>
      </c>
      <c r="D8" s="5"/>
      <c r="E8" s="12" t="s">
        <v>24</v>
      </c>
      <c r="F8" s="5"/>
      <c r="G8" s="5"/>
      <c r="H8" s="15"/>
      <c r="I8" s="12" t="s">
        <v>25</v>
      </c>
      <c r="J8" s="5"/>
      <c r="K8" s="27" t="s">
        <v>17</v>
      </c>
    </row>
    <row r="9" spans="1:11" ht="15">
      <c r="A9" s="15"/>
      <c r="B9" s="15"/>
      <c r="C9" s="15"/>
      <c r="D9" s="15"/>
      <c r="E9" s="15"/>
      <c r="F9" s="15"/>
      <c r="G9" s="15"/>
      <c r="H9" s="6"/>
      <c r="I9" s="15"/>
      <c r="J9" s="15"/>
      <c r="K9" s="26"/>
    </row>
    <row r="10" spans="1:11" ht="15">
      <c r="A10" s="7" t="s">
        <v>91</v>
      </c>
      <c r="B10" s="8" t="s">
        <v>2</v>
      </c>
      <c r="C10" s="43">
        <v>81000</v>
      </c>
      <c r="D10" s="19"/>
      <c r="E10" s="49">
        <f aca="true" t="shared" si="0" ref="E10:E17">(I10-C10)/C10</f>
        <v>0.012345679012345678</v>
      </c>
      <c r="F10" s="19" t="s">
        <v>16</v>
      </c>
      <c r="G10" s="19"/>
      <c r="H10" s="8" t="s">
        <v>2</v>
      </c>
      <c r="I10" s="19">
        <v>82000</v>
      </c>
      <c r="J10" s="19"/>
      <c r="K10" s="44"/>
    </row>
    <row r="11" spans="1:11" ht="15">
      <c r="A11" s="8" t="s">
        <v>92</v>
      </c>
      <c r="B11" s="8" t="s">
        <v>2</v>
      </c>
      <c r="C11" s="43">
        <v>5500</v>
      </c>
      <c r="D11" s="19"/>
      <c r="E11" s="49">
        <f t="shared" si="0"/>
        <v>-0.18181818181818182</v>
      </c>
      <c r="F11" s="19" t="s">
        <v>16</v>
      </c>
      <c r="G11" s="19"/>
      <c r="H11" s="8" t="s">
        <v>2</v>
      </c>
      <c r="I11" s="19">
        <v>4500</v>
      </c>
      <c r="J11" s="19"/>
      <c r="K11" s="44"/>
    </row>
    <row r="12" spans="1:11" ht="15">
      <c r="A12" s="7" t="s">
        <v>93</v>
      </c>
      <c r="B12" s="8" t="s">
        <v>2</v>
      </c>
      <c r="C12" s="43">
        <v>25000</v>
      </c>
      <c r="D12" s="19"/>
      <c r="E12" s="49">
        <f t="shared" si="0"/>
        <v>0</v>
      </c>
      <c r="F12" s="19" t="s">
        <v>16</v>
      </c>
      <c r="G12" s="19"/>
      <c r="H12" s="8" t="s">
        <v>2</v>
      </c>
      <c r="I12" s="19">
        <v>25000</v>
      </c>
      <c r="J12" s="19"/>
      <c r="K12" s="44"/>
    </row>
    <row r="13" spans="1:11" ht="15">
      <c r="A13" s="7" t="s">
        <v>94</v>
      </c>
      <c r="B13" s="8" t="s">
        <v>2</v>
      </c>
      <c r="C13" s="43">
        <v>500</v>
      </c>
      <c r="D13" s="19"/>
      <c r="E13" s="49">
        <f t="shared" si="0"/>
        <v>0</v>
      </c>
      <c r="F13" s="19" t="s">
        <v>16</v>
      </c>
      <c r="G13" s="19"/>
      <c r="H13" s="8" t="s">
        <v>2</v>
      </c>
      <c r="I13" s="19">
        <v>500</v>
      </c>
      <c r="J13" s="19"/>
      <c r="K13" s="44"/>
    </row>
    <row r="14" spans="1:11" ht="15">
      <c r="A14" s="7" t="s">
        <v>87</v>
      </c>
      <c r="B14" s="8" t="s">
        <v>2</v>
      </c>
      <c r="C14" s="43">
        <v>98000</v>
      </c>
      <c r="D14" s="19"/>
      <c r="E14" s="49">
        <f t="shared" si="0"/>
        <v>0.01020408163265306</v>
      </c>
      <c r="F14" s="19" t="s">
        <v>16</v>
      </c>
      <c r="G14" s="19"/>
      <c r="H14" s="8" t="s">
        <v>2</v>
      </c>
      <c r="I14" s="19">
        <v>99000</v>
      </c>
      <c r="J14" s="19"/>
      <c r="K14" s="44"/>
    </row>
    <row r="15" spans="1:11" ht="15">
      <c r="A15" s="7" t="s">
        <v>88</v>
      </c>
      <c r="B15" s="8" t="s">
        <v>2</v>
      </c>
      <c r="C15" s="43">
        <v>4800</v>
      </c>
      <c r="D15" s="19"/>
      <c r="E15" s="49">
        <f t="shared" si="0"/>
        <v>0.25</v>
      </c>
      <c r="F15" s="19" t="s">
        <v>16</v>
      </c>
      <c r="G15" s="19"/>
      <c r="H15" s="8" t="s">
        <v>2</v>
      </c>
      <c r="I15" s="19">
        <v>6000</v>
      </c>
      <c r="J15" s="19"/>
      <c r="K15" s="44"/>
    </row>
    <row r="16" spans="1:11" ht="15">
      <c r="A16" s="7" t="s">
        <v>3</v>
      </c>
      <c r="B16" s="8" t="s">
        <v>2</v>
      </c>
      <c r="C16" s="43">
        <v>800</v>
      </c>
      <c r="D16" s="19"/>
      <c r="E16" s="49">
        <f t="shared" si="0"/>
        <v>-0.875</v>
      </c>
      <c r="F16" s="19" t="s">
        <v>16</v>
      </c>
      <c r="G16" s="19"/>
      <c r="H16" s="8" t="s">
        <v>2</v>
      </c>
      <c r="I16" s="19">
        <v>100</v>
      </c>
      <c r="J16" s="19"/>
      <c r="K16" s="44"/>
    </row>
    <row r="17" spans="1:11" ht="15">
      <c r="A17" s="7" t="s">
        <v>95</v>
      </c>
      <c r="B17" s="8" t="s">
        <v>2</v>
      </c>
      <c r="C17" s="43">
        <v>4500</v>
      </c>
      <c r="D17" s="19"/>
      <c r="E17" s="49">
        <f t="shared" si="0"/>
        <v>0</v>
      </c>
      <c r="F17" s="19" t="s">
        <v>16</v>
      </c>
      <c r="G17" s="19"/>
      <c r="H17" s="8" t="s">
        <v>2</v>
      </c>
      <c r="I17" s="19">
        <v>4500</v>
      </c>
      <c r="J17" s="19"/>
      <c r="K17" s="44"/>
    </row>
    <row r="18" spans="1:11" ht="15">
      <c r="A18" s="7" t="s">
        <v>4</v>
      </c>
      <c r="B18" s="8" t="s">
        <v>2</v>
      </c>
      <c r="C18" s="43">
        <v>0</v>
      </c>
      <c r="D18" s="19"/>
      <c r="E18" s="49">
        <v>0</v>
      </c>
      <c r="F18" s="19" t="s">
        <v>16</v>
      </c>
      <c r="G18" s="19"/>
      <c r="H18" s="8" t="s">
        <v>2</v>
      </c>
      <c r="I18" s="19">
        <v>0</v>
      </c>
      <c r="J18" s="19"/>
      <c r="K18" s="44"/>
    </row>
    <row r="19" spans="1:11" ht="15">
      <c r="A19" s="7" t="s">
        <v>5</v>
      </c>
      <c r="B19" s="8" t="s">
        <v>2</v>
      </c>
      <c r="C19" s="43">
        <v>0</v>
      </c>
      <c r="D19" s="19"/>
      <c r="E19" s="49">
        <v>0</v>
      </c>
      <c r="F19" s="19" t="s">
        <v>16</v>
      </c>
      <c r="G19" s="19"/>
      <c r="H19" s="8" t="s">
        <v>2</v>
      </c>
      <c r="I19" s="19">
        <v>0</v>
      </c>
      <c r="J19" s="19"/>
      <c r="K19" s="44"/>
    </row>
    <row r="20" spans="1:11" ht="15">
      <c r="A20" s="21" t="s">
        <v>6</v>
      </c>
      <c r="B20" s="1" t="s">
        <v>2</v>
      </c>
      <c r="C20" s="40">
        <f>SUM(C10:C19)</f>
        <v>220100</v>
      </c>
      <c r="D20" s="11"/>
      <c r="E20" s="11"/>
      <c r="F20" s="11"/>
      <c r="G20" s="11"/>
      <c r="H20" s="1" t="s">
        <v>2</v>
      </c>
      <c r="I20" s="40">
        <f>SUM(I10:I19)</f>
        <v>221600</v>
      </c>
      <c r="J20" s="11"/>
      <c r="K20" s="44"/>
    </row>
    <row r="21" spans="1:11" ht="15">
      <c r="A21" s="8"/>
      <c r="B21" s="8"/>
      <c r="C21" s="2"/>
      <c r="D21" s="2"/>
      <c r="E21" s="2"/>
      <c r="F21" s="2"/>
      <c r="G21" s="2"/>
      <c r="H21" s="9"/>
      <c r="I21" s="2"/>
      <c r="J21" s="2"/>
      <c r="K21" s="26"/>
    </row>
    <row r="22" spans="1:11" ht="15.75" thickBot="1">
      <c r="A22" s="10" t="s">
        <v>7</v>
      </c>
      <c r="B22" s="8"/>
      <c r="C22" s="2"/>
      <c r="D22" s="2"/>
      <c r="E22" s="2"/>
      <c r="F22" s="2"/>
      <c r="G22" s="2"/>
      <c r="H22" s="9"/>
      <c r="I22" s="2"/>
      <c r="J22" s="2"/>
      <c r="K22" s="26"/>
    </row>
    <row r="23" spans="1:11" ht="15">
      <c r="A23" s="8"/>
      <c r="B23" s="8"/>
      <c r="C23" s="2"/>
      <c r="D23" s="2"/>
      <c r="E23" s="2"/>
      <c r="F23" s="2"/>
      <c r="G23" s="2"/>
      <c r="H23" s="9"/>
      <c r="I23" s="2"/>
      <c r="J23" s="2"/>
      <c r="K23" s="26"/>
    </row>
    <row r="24" spans="1:11" ht="15">
      <c r="A24" s="7" t="s">
        <v>65</v>
      </c>
      <c r="B24" s="8" t="s">
        <v>2</v>
      </c>
      <c r="C24" s="43">
        <v>15675</v>
      </c>
      <c r="D24" s="19"/>
      <c r="E24" s="49">
        <f>(I24-C24)/C24</f>
        <v>-0.004784688995215311</v>
      </c>
      <c r="F24" s="19" t="s">
        <v>16</v>
      </c>
      <c r="G24" s="19"/>
      <c r="H24" s="8" t="s">
        <v>2</v>
      </c>
      <c r="I24" s="19">
        <v>15600</v>
      </c>
      <c r="J24" s="19"/>
      <c r="K24" s="44"/>
    </row>
    <row r="25" spans="1:11" ht="15">
      <c r="A25" s="7" t="s">
        <v>96</v>
      </c>
      <c r="B25" s="8" t="s">
        <v>2</v>
      </c>
      <c r="C25" s="43">
        <f>184875-31000-2400-5500</f>
        <v>145975</v>
      </c>
      <c r="D25" s="19"/>
      <c r="E25" s="49">
        <f>(I25-C25)/C25</f>
        <v>0.0025689330364788493</v>
      </c>
      <c r="F25" s="19" t="s">
        <v>16</v>
      </c>
      <c r="G25" s="19"/>
      <c r="H25" s="8" t="s">
        <v>2</v>
      </c>
      <c r="I25" s="19">
        <f>192550-40000-2000-4200</f>
        <v>146350</v>
      </c>
      <c r="J25" s="19"/>
      <c r="K25" s="44"/>
    </row>
    <row r="26" spans="1:11" ht="15">
      <c r="A26" s="7" t="s">
        <v>89</v>
      </c>
      <c r="B26" s="8" t="s">
        <v>2</v>
      </c>
      <c r="C26" s="43">
        <f>2400+5500</f>
        <v>7900</v>
      </c>
      <c r="D26" s="19"/>
      <c r="E26" s="49">
        <f>(I26-C26)/C26</f>
        <v>-0.21518987341772153</v>
      </c>
      <c r="F26" s="19" t="s">
        <v>16</v>
      </c>
      <c r="G26" s="19"/>
      <c r="H26" s="8" t="s">
        <v>2</v>
      </c>
      <c r="I26" s="19">
        <f>2000+4200</f>
        <v>6200</v>
      </c>
      <c r="J26" s="19"/>
      <c r="K26" s="44"/>
    </row>
    <row r="27" spans="1:11" ht="15">
      <c r="A27" s="7" t="s">
        <v>90</v>
      </c>
      <c r="B27" s="8" t="s">
        <v>2</v>
      </c>
      <c r="C27" s="43">
        <v>31000</v>
      </c>
      <c r="D27" s="19"/>
      <c r="E27" s="49">
        <f>(I27-C27)/C27</f>
        <v>0.2903225806451613</v>
      </c>
      <c r="F27" s="19" t="s">
        <v>16</v>
      </c>
      <c r="G27" s="19"/>
      <c r="H27" s="8" t="s">
        <v>2</v>
      </c>
      <c r="I27" s="19">
        <v>40000</v>
      </c>
      <c r="J27" s="19"/>
      <c r="K27" s="44"/>
    </row>
    <row r="28" spans="1:11" ht="15">
      <c r="A28" s="7" t="s">
        <v>10</v>
      </c>
      <c r="B28" s="8" t="s">
        <v>2</v>
      </c>
      <c r="C28" s="43"/>
      <c r="D28" s="19"/>
      <c r="E28" s="49">
        <v>0</v>
      </c>
      <c r="F28" s="19" t="s">
        <v>16</v>
      </c>
      <c r="G28" s="19"/>
      <c r="H28" s="8" t="s">
        <v>2</v>
      </c>
      <c r="I28" s="19">
        <v>0</v>
      </c>
      <c r="J28" s="19"/>
      <c r="K28" s="44"/>
    </row>
    <row r="29" spans="1:11" ht="15">
      <c r="A29" s="7" t="s">
        <v>11</v>
      </c>
      <c r="B29" s="8" t="s">
        <v>2</v>
      </c>
      <c r="C29" s="43"/>
      <c r="D29" s="19"/>
      <c r="E29" s="49">
        <v>0</v>
      </c>
      <c r="F29" s="19" t="s">
        <v>16</v>
      </c>
      <c r="G29" s="19"/>
      <c r="H29" s="8" t="s">
        <v>2</v>
      </c>
      <c r="I29" s="19">
        <v>0</v>
      </c>
      <c r="J29" s="19"/>
      <c r="K29" s="44"/>
    </row>
    <row r="30" spans="1:11" ht="15">
      <c r="A30" s="21" t="s">
        <v>12</v>
      </c>
      <c r="B30" s="1" t="s">
        <v>2</v>
      </c>
      <c r="C30" s="40">
        <f>SUM(C24:C29)</f>
        <v>200550</v>
      </c>
      <c r="D30" s="11"/>
      <c r="E30" s="11"/>
      <c r="F30" s="11"/>
      <c r="G30" s="11"/>
      <c r="H30" s="1" t="s">
        <v>2</v>
      </c>
      <c r="I30" s="40">
        <f>SUM(I24:I29)</f>
        <v>208150</v>
      </c>
      <c r="J30" s="11"/>
      <c r="K30" s="44"/>
    </row>
    <row r="31" spans="1:11" ht="15">
      <c r="A31" s="21"/>
      <c r="B31" s="1"/>
      <c r="C31" s="48"/>
      <c r="D31" s="11"/>
      <c r="E31" s="11"/>
      <c r="F31" s="11"/>
      <c r="G31" s="11"/>
      <c r="H31" s="1"/>
      <c r="I31" s="48"/>
      <c r="J31" s="11"/>
      <c r="K31" s="42"/>
    </row>
    <row r="32" spans="1:11" ht="15.75" thickBot="1">
      <c r="A32" s="21" t="s">
        <v>13</v>
      </c>
      <c r="B32" s="1" t="s">
        <v>2</v>
      </c>
      <c r="C32" s="39">
        <f>+C20-C30</f>
        <v>19550</v>
      </c>
      <c r="D32" s="11"/>
      <c r="E32" s="11"/>
      <c r="F32" s="11"/>
      <c r="G32" s="11"/>
      <c r="H32" s="1" t="s">
        <v>2</v>
      </c>
      <c r="I32" s="39">
        <f>+I20-I30</f>
        <v>13450</v>
      </c>
      <c r="J32" s="11"/>
      <c r="K32" s="28"/>
    </row>
    <row r="33" spans="1:11" ht="15.75" thickTop="1">
      <c r="A33" s="21"/>
      <c r="B33" s="1"/>
      <c r="C33" s="46"/>
      <c r="D33" s="11"/>
      <c r="E33" s="11"/>
      <c r="F33" s="11"/>
      <c r="G33" s="11"/>
      <c r="H33" s="1"/>
      <c r="I33" s="46"/>
      <c r="J33" s="11"/>
      <c r="K33" s="28"/>
    </row>
    <row r="34" spans="1:11" ht="15">
      <c r="A34" s="21"/>
      <c r="B34" s="1"/>
      <c r="C34" s="46"/>
      <c r="D34" s="11"/>
      <c r="E34" s="11"/>
      <c r="F34" s="11"/>
      <c r="G34" s="11"/>
      <c r="H34" s="1"/>
      <c r="I34" s="46"/>
      <c r="J34" s="11"/>
      <c r="K34" s="28"/>
    </row>
    <row r="35" spans="1:11" ht="15">
      <c r="A35" s="21" t="s">
        <v>15</v>
      </c>
      <c r="B35" s="1" t="s">
        <v>2</v>
      </c>
      <c r="C35" s="45">
        <v>1016382</v>
      </c>
      <c r="D35" s="13"/>
      <c r="E35" s="13"/>
      <c r="F35" s="13"/>
      <c r="G35" s="13"/>
      <c r="H35" s="1" t="s">
        <v>2</v>
      </c>
      <c r="I35" s="11">
        <f>+C36</f>
        <v>1035932</v>
      </c>
      <c r="J35" s="13"/>
      <c r="K35" s="28"/>
    </row>
    <row r="36" spans="1:11" ht="15.75" thickBot="1">
      <c r="A36" s="21" t="s">
        <v>14</v>
      </c>
      <c r="B36" s="1" t="s">
        <v>2</v>
      </c>
      <c r="C36" s="41">
        <f>+C35+C32</f>
        <v>1035932</v>
      </c>
      <c r="D36" s="22"/>
      <c r="E36" s="22"/>
      <c r="F36" s="22"/>
      <c r="G36" s="22"/>
      <c r="H36" s="1" t="s">
        <v>2</v>
      </c>
      <c r="I36" s="41">
        <f>+I35+I32</f>
        <v>1049382</v>
      </c>
      <c r="J36" s="22"/>
      <c r="K36" s="28"/>
    </row>
    <row r="37" spans="1:11" ht="15.75" thickTop="1">
      <c r="A37" s="21"/>
      <c r="B37" s="1"/>
      <c r="C37" s="47"/>
      <c r="D37" s="22"/>
      <c r="E37" s="22"/>
      <c r="F37" s="22"/>
      <c r="G37" s="22"/>
      <c r="H37" s="1"/>
      <c r="I37" s="47"/>
      <c r="J37" s="22"/>
      <c r="K37" s="28"/>
    </row>
    <row r="38" spans="1:1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26"/>
    </row>
    <row r="39" spans="1:11" ht="15">
      <c r="A39" s="54" t="s">
        <v>48</v>
      </c>
      <c r="B39" s="55"/>
      <c r="C39" s="55"/>
      <c r="D39" s="55"/>
      <c r="E39" s="55"/>
      <c r="F39" s="55"/>
      <c r="G39" s="55"/>
      <c r="H39" s="55"/>
      <c r="I39" s="55"/>
      <c r="J39" s="55"/>
      <c r="K39" s="56"/>
    </row>
    <row r="40" spans="1:11" ht="15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9"/>
    </row>
    <row r="41" spans="1:11" ht="15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2"/>
    </row>
    <row r="42" spans="1:11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26"/>
    </row>
    <row r="43" spans="1:1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26"/>
    </row>
    <row r="44" spans="1:11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26"/>
    </row>
  </sheetData>
  <sheetProtection/>
  <mergeCells count="6">
    <mergeCell ref="A1:K1"/>
    <mergeCell ref="C3:E3"/>
    <mergeCell ref="C4:E4"/>
    <mergeCell ref="C5:E5"/>
    <mergeCell ref="C6:E6"/>
    <mergeCell ref="A39:K41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Kolka, Carolyn A. (Treasury)</dc:creator>
  <cp:keywords/>
  <dc:description/>
  <cp:lastModifiedBy>Clerk</cp:lastModifiedBy>
  <cp:lastPrinted>2020-11-18T19:42:33Z</cp:lastPrinted>
  <dcterms:created xsi:type="dcterms:W3CDTF">2012-08-13T17:16:23Z</dcterms:created>
  <dcterms:modified xsi:type="dcterms:W3CDTF">2020-11-23T15:29:47Z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0x0101007482DF9A155BF5429A0A4A29345F02E0</vt:lpwstr>
  </property>
</Properties>
</file>