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ville-my.sharepoint.com/personal/clerk_vermontville-mi_gov/Documents/Village Admin - Clerk/CVTRS/EVIP CVTRS/FY 2022/"/>
    </mc:Choice>
  </mc:AlternateContent>
  <xr:revisionPtr revIDLastSave="76" documentId="8_{F4BC6CA9-D694-4FB3-AE46-12F1A89FE795}" xr6:coauthVersionLast="47" xr6:coauthVersionMax="47" xr10:uidLastSave="{A4058F6F-D84D-4CD2-AAB6-12B80979A10F}"/>
  <bookViews>
    <workbookView xWindow="-120" yWindow="-120" windowWidth="24240" windowHeight="13140" firstSheet="1" activeTab="1" xr2:uid="{00000000-000D-0000-FFFF-FFFF00000000}"/>
  </bookViews>
  <sheets>
    <sheet name="Instructions" sheetId="8" state="hidden" r:id="rId1"/>
    <sheet name="Data Input" sheetId="2" r:id="rId2"/>
    <sheet name="Revenues" sheetId="3" r:id="rId3"/>
    <sheet name="Expenditures" sheetId="4" r:id="rId4"/>
    <sheet name="Position" sheetId="5" r:id="rId5"/>
    <sheet name="Obligations" sheetId="6" r:id="rId6"/>
  </sheets>
  <definedNames>
    <definedName name="Citizens_Guide_Instructions" localSheetId="0">Instructions!$A$1:$AV$10</definedName>
    <definedName name="OLE_LINK1" localSheetId="0">Instructions!$A$1</definedName>
    <definedName name="OLE_LINK2" localSheetId="0">Instructions!$A$31</definedName>
    <definedName name="_xlnm.Print_Area" localSheetId="1">'Data Input'!$A$1:$I$81</definedName>
    <definedName name="_xlnm.Print_Area" localSheetId="3">Expenditures!$A$1:$J$42</definedName>
    <definedName name="_xlnm.Print_Area" localSheetId="0">Instructions!$A$1:$L$93</definedName>
    <definedName name="_xlnm.Print_Area" localSheetId="5">Obligations!A1:P38</definedName>
    <definedName name="_xlnm.Print_Area" localSheetId="4">Position!$A$1:$I$40</definedName>
    <definedName name="_xlnm.Print_Area" localSheetId="2">Revenues!A1:J38</definedName>
    <definedName name="_xlnm.Print_Titles" localSheetId="1">'Data Input'!$1:$5</definedName>
    <definedName name="_xlnm.Print_Titles" localSheetId="0">Instructions!$1:$2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5" l="1"/>
  <c r="G12" i="5"/>
  <c r="H9" i="5"/>
  <c r="G9" i="5"/>
  <c r="H5" i="4"/>
  <c r="H6" i="4"/>
  <c r="H7" i="4"/>
  <c r="H8" i="4"/>
  <c r="H9" i="4"/>
  <c r="H10" i="4"/>
  <c r="H11" i="4"/>
  <c r="H12" i="4"/>
  <c r="H13" i="4"/>
  <c r="H14" i="4"/>
  <c r="H4" i="4"/>
  <c r="G5" i="4"/>
  <c r="G6" i="4"/>
  <c r="G7" i="4"/>
  <c r="G8" i="4"/>
  <c r="G9" i="4"/>
  <c r="G10" i="4"/>
  <c r="G11" i="4"/>
  <c r="G12" i="4"/>
  <c r="G13" i="4"/>
  <c r="G14" i="4"/>
  <c r="G4" i="4"/>
  <c r="C89" i="2"/>
  <c r="E89" i="2"/>
  <c r="F89" i="2"/>
  <c r="G89" i="2"/>
  <c r="D89" i="2"/>
  <c r="C87" i="2"/>
  <c r="E87" i="2"/>
  <c r="F87" i="2"/>
  <c r="G87" i="2"/>
  <c r="D87" i="2"/>
  <c r="H5" i="3"/>
  <c r="H6" i="3"/>
  <c r="H7" i="3"/>
  <c r="H8" i="3"/>
  <c r="H9" i="3"/>
  <c r="H10" i="3"/>
  <c r="H11" i="3"/>
  <c r="H12" i="3"/>
  <c r="H4" i="3"/>
  <c r="G5" i="3"/>
  <c r="G6" i="3"/>
  <c r="G7" i="3"/>
  <c r="G8" i="3"/>
  <c r="G9" i="3"/>
  <c r="G10" i="3"/>
  <c r="G11" i="3"/>
  <c r="G12" i="3"/>
  <c r="G4" i="3"/>
  <c r="I37" i="2" l="1"/>
  <c r="I38" i="2"/>
  <c r="I39" i="2"/>
  <c r="I40" i="2"/>
  <c r="I36" i="2"/>
  <c r="D41" i="2"/>
  <c r="E41" i="2"/>
  <c r="F41" i="2"/>
  <c r="G41" i="2"/>
  <c r="C41" i="2"/>
  <c r="I23" i="2"/>
  <c r="I24" i="2"/>
  <c r="I25" i="2"/>
  <c r="I26" i="2"/>
  <c r="I27" i="2"/>
  <c r="I28" i="2"/>
  <c r="I29" i="2"/>
  <c r="I30" i="2"/>
  <c r="I31" i="2"/>
  <c r="I21" i="2"/>
  <c r="I22" i="2"/>
  <c r="H22" i="2"/>
  <c r="H23" i="2"/>
  <c r="H24" i="2"/>
  <c r="H25" i="2"/>
  <c r="H26" i="2"/>
  <c r="H27" i="2"/>
  <c r="H28" i="2"/>
  <c r="H29" i="2"/>
  <c r="H30" i="2"/>
  <c r="H31" i="2"/>
  <c r="H21" i="2"/>
  <c r="D32" i="2"/>
  <c r="E32" i="2"/>
  <c r="F32" i="2"/>
  <c r="G32" i="2"/>
  <c r="C32" i="2"/>
  <c r="D19" i="2"/>
  <c r="E19" i="2"/>
  <c r="F19" i="2"/>
  <c r="G19" i="2"/>
  <c r="C19" i="2"/>
  <c r="I11" i="2"/>
  <c r="I12" i="2"/>
  <c r="I13" i="2"/>
  <c r="I14" i="2"/>
  <c r="I15" i="2"/>
  <c r="I16" i="2"/>
  <c r="I17" i="2"/>
  <c r="I18" i="2"/>
  <c r="I10" i="2"/>
  <c r="H11" i="2"/>
  <c r="H12" i="2"/>
  <c r="H13" i="2"/>
  <c r="H14" i="2"/>
  <c r="H15" i="2"/>
  <c r="H16" i="2"/>
  <c r="H17" i="2"/>
  <c r="H18" i="2"/>
  <c r="H10" i="2"/>
  <c r="H11" i="5" l="1"/>
  <c r="H10" i="5"/>
  <c r="G11" i="5"/>
  <c r="G10" i="5"/>
  <c r="H37" i="2" l="1"/>
  <c r="H38" i="2"/>
  <c r="H39" i="2"/>
  <c r="H40" i="2"/>
  <c r="H36" i="2"/>
  <c r="G5" i="5"/>
  <c r="G4" i="5"/>
  <c r="A1" i="6" l="1"/>
  <c r="A1" i="5"/>
  <c r="A1" i="4"/>
  <c r="A1" i="3"/>
  <c r="I32" i="2"/>
  <c r="H19" i="2"/>
  <c r="I19" i="2"/>
  <c r="F5" i="4"/>
  <c r="F6" i="4"/>
  <c r="F7" i="4"/>
  <c r="F8" i="4"/>
  <c r="F9" i="4"/>
  <c r="F10" i="4"/>
  <c r="F11" i="4"/>
  <c r="F12" i="4"/>
  <c r="F13" i="4"/>
  <c r="F14" i="4"/>
  <c r="F4" i="4"/>
  <c r="B89" i="2"/>
  <c r="B87" i="2"/>
  <c r="F5" i="3"/>
  <c r="F6" i="3"/>
  <c r="F7" i="3"/>
  <c r="F8" i="3"/>
  <c r="F9" i="3"/>
  <c r="F10" i="3"/>
  <c r="F11" i="3"/>
  <c r="F12" i="3"/>
  <c r="F4" i="3"/>
  <c r="I11" i="5"/>
  <c r="G8" i="5"/>
  <c r="I8" i="5" s="1"/>
  <c r="H8" i="5"/>
  <c r="I6" i="4"/>
  <c r="I9" i="4"/>
  <c r="I11" i="4"/>
  <c r="I12" i="4"/>
  <c r="I6" i="3"/>
  <c r="I8" i="3"/>
  <c r="I10" i="3"/>
  <c r="C49" i="2"/>
  <c r="D49" i="2"/>
  <c r="E49" i="2"/>
  <c r="F49" i="2"/>
  <c r="H49" i="2"/>
  <c r="G49" i="2"/>
  <c r="I49" i="2"/>
  <c r="C50" i="2"/>
  <c r="D50" i="2"/>
  <c r="E50" i="2"/>
  <c r="F50" i="2"/>
  <c r="G50" i="2"/>
  <c r="C55" i="2"/>
  <c r="D55" i="2"/>
  <c r="E55" i="2"/>
  <c r="F55" i="2"/>
  <c r="H55" i="2"/>
  <c r="G55" i="2"/>
  <c r="I55" i="2"/>
  <c r="C56" i="2"/>
  <c r="D56" i="2"/>
  <c r="E56" i="2"/>
  <c r="F56" i="2"/>
  <c r="G56" i="2"/>
  <c r="C58" i="2"/>
  <c r="D58" i="2"/>
  <c r="E58" i="2"/>
  <c r="F58" i="2"/>
  <c r="G58" i="2"/>
  <c r="C59" i="2"/>
  <c r="C61" i="2"/>
  <c r="C60" i="2"/>
  <c r="D59" i="2"/>
  <c r="E59" i="2"/>
  <c r="E61" i="2"/>
  <c r="E60" i="2"/>
  <c r="F59" i="2"/>
  <c r="G59" i="2"/>
  <c r="G61" i="2"/>
  <c r="C68" i="2"/>
  <c r="C73" i="2" s="1"/>
  <c r="D68" i="2"/>
  <c r="D73" i="2" s="1"/>
  <c r="E68" i="2"/>
  <c r="E73" i="2" s="1"/>
  <c r="F68" i="2"/>
  <c r="F73" i="2" s="1"/>
  <c r="H73" i="2" s="1"/>
  <c r="G68" i="2"/>
  <c r="G73" i="2" s="1"/>
  <c r="I73" i="2" s="1"/>
  <c r="H69" i="2"/>
  <c r="I69" i="2"/>
  <c r="H70" i="2"/>
  <c r="I70" i="2"/>
  <c r="H71" i="2"/>
  <c r="I71" i="2"/>
  <c r="H72" i="2"/>
  <c r="I72" i="2"/>
  <c r="C86" i="2"/>
  <c r="D86" i="2"/>
  <c r="E86" i="2"/>
  <c r="F86" i="2"/>
  <c r="G86" i="2"/>
  <c r="G3" i="3"/>
  <c r="H3" i="3"/>
  <c r="A38" i="3"/>
  <c r="G3" i="4"/>
  <c r="H3" i="4"/>
  <c r="A42" i="4"/>
  <c r="G3" i="5"/>
  <c r="H3" i="5"/>
  <c r="A40" i="5"/>
  <c r="A38" i="6"/>
  <c r="I9" i="3"/>
  <c r="I10" i="5"/>
  <c r="H41" i="2"/>
  <c r="I41" i="2"/>
  <c r="I14" i="4"/>
  <c r="I4" i="3"/>
  <c r="G60" i="2"/>
  <c r="I60" i="2"/>
  <c r="I8" i="4" l="1"/>
  <c r="I4" i="4"/>
  <c r="I10" i="4"/>
  <c r="I7" i="3"/>
  <c r="I11" i="3"/>
  <c r="I7" i="4"/>
  <c r="I5" i="4"/>
  <c r="I68" i="2"/>
  <c r="H68" i="2"/>
  <c r="C33" i="2"/>
  <c r="E33" i="2"/>
  <c r="H13" i="5"/>
  <c r="I12" i="5"/>
  <c r="I9" i="5"/>
  <c r="I13" i="4"/>
  <c r="H5" i="5"/>
  <c r="I5" i="5" s="1"/>
  <c r="I12" i="3"/>
  <c r="H13" i="3"/>
  <c r="I5" i="3"/>
  <c r="G33" i="2"/>
  <c r="I33" i="2" s="1"/>
  <c r="H4" i="5"/>
  <c r="D33" i="2"/>
  <c r="G13" i="5"/>
  <c r="H32" i="2"/>
  <c r="G15" i="4"/>
  <c r="G13" i="3"/>
  <c r="F33" i="2"/>
  <c r="G6" i="5" s="1"/>
  <c r="H15" i="4"/>
  <c r="F60" i="2"/>
  <c r="H60" i="2" s="1"/>
  <c r="F61" i="2"/>
  <c r="D60" i="2"/>
  <c r="D61" i="2"/>
  <c r="I15" i="4" l="1"/>
  <c r="I13" i="5"/>
  <c r="I13" i="3"/>
  <c r="H6" i="5"/>
  <c r="I4" i="5"/>
  <c r="H33" i="2"/>
  <c r="I6" i="5" l="1"/>
</calcChain>
</file>

<file path=xl/sharedStrings.xml><?xml version="1.0" encoding="utf-8"?>
<sst xmlns="http://schemas.openxmlformats.org/spreadsheetml/2006/main" count="218" uniqueCount="171">
  <si>
    <t>INSTRUCTIONS FOR THE CITIZEN'S GUIDE SPREADSHEET</t>
  </si>
  <si>
    <t>Note: The years on a local unit's Citizen's Guide will be different than the years on the</t>
  </si>
  <si>
    <t>local unit's Projected Budget Report.</t>
  </si>
  <si>
    <t xml:space="preserve">The spreadsheet is organized by tabs. The first tab to the right of the "Instructions" tab is titled </t>
  </si>
  <si>
    <t xml:space="preserve">"Data Input" and is the tab where the majority of the information will be entered. Each tab has a </t>
  </si>
  <si>
    <t>Commentary box where supplemental information can be added. The next four tabs contain the</t>
  </si>
  <si>
    <t>Citizen's Guide and is organized as follows:</t>
  </si>
  <si>
    <t>1.</t>
  </si>
  <si>
    <t>Revenues</t>
  </si>
  <si>
    <t>2.</t>
  </si>
  <si>
    <t>Expenditures</t>
  </si>
  <si>
    <t>3.</t>
  </si>
  <si>
    <t>Position</t>
  </si>
  <si>
    <t>4.</t>
  </si>
  <si>
    <t>Obligations</t>
  </si>
  <si>
    <t xml:space="preserve">To enter information in the "Data Input" tab, you will need to have copies of your financial </t>
  </si>
  <si>
    <t>statements, trial balances, or F-65 forms. To use the spreadsheet:</t>
  </si>
  <si>
    <t xml:space="preserve">Rows 2 and 3 enter your Local Unit Name and Local Unit Code in the yellow highlighted </t>
  </si>
  <si>
    <t>boxes.</t>
  </si>
  <si>
    <t>Rows 8 through 33 present the revenues and expenditures from all governmental funds.</t>
  </si>
  <si>
    <t>a.</t>
  </si>
  <si>
    <t xml:space="preserve">These rows should include the General Fund plus all special revenue, debt </t>
  </si>
  <si>
    <t xml:space="preserve">service, capital project, and permanent funds (if you are using the F-65 forms, this </t>
  </si>
  <si>
    <t>is the sum of columns (a) and (b)).</t>
  </si>
  <si>
    <t>b.</t>
  </si>
  <si>
    <t xml:space="preserve">If you have any revenue or expenditure categories that are not being used by </t>
  </si>
  <si>
    <t xml:space="preserve">your local unit, please "Hide" those rows on the "Data Input" tab. This will </t>
  </si>
  <si>
    <t xml:space="preserve">remove them from the graphs so that the graphical presentation will be easier </t>
  </si>
  <si>
    <t xml:space="preserve">for the citizen to understand. </t>
  </si>
  <si>
    <t xml:space="preserve">Rows 34 through 41 present the financial position (fund balance) as of the balance sheet </t>
  </si>
  <si>
    <t>date.</t>
  </si>
  <si>
    <t xml:space="preserve">If you have any financial position (fund balance) categories that are not being </t>
  </si>
  <si>
    <t xml:space="preserve">used by your local unit (i.e., you have no commitments or you have no </t>
  </si>
  <si>
    <t xml:space="preserve">assignments etc.), please "Hide" those rows on the "Data Input" tab. This will </t>
  </si>
  <si>
    <t xml:space="preserve">remove them from the graphs. The law does not require you to restate fund </t>
  </si>
  <si>
    <t xml:space="preserve">balances for years prior to the implementation of GASB 54. It is optional, but </t>
  </si>
  <si>
    <t>encouraged.</t>
  </si>
  <si>
    <t xml:space="preserve">Rows 44 through 61 present the liabilities not counted on a modified-accrual basis. This </t>
  </si>
  <si>
    <t xml:space="preserve">represents the funded status of all "defined benefit" employee benefit plans (pension </t>
  </si>
  <si>
    <t>plans, retiree health care, or any other post-employment benefit (OPEB) plans).</t>
  </si>
  <si>
    <t xml:space="preserve">If you do not have any unfunded pensions or unfunded OPEB, please </t>
  </si>
  <si>
    <t>note that in the Commentary box on the "Obligations" tab.</t>
  </si>
  <si>
    <t xml:space="preserve">Information for this section should be in the footnote disclosures of your </t>
  </si>
  <si>
    <t>annual financial statements; it is also available in your actuarial valuations.</t>
  </si>
  <si>
    <t>c.</t>
  </si>
  <si>
    <t>Many local units do not have annual information related to the actuarial accrued</t>
  </si>
  <si>
    <t>liability (AAL) for retiree health care plans. For those communities, we</t>
  </si>
  <si>
    <t>recommend estimating the information between valuations so that a fair picture</t>
  </si>
  <si>
    <t xml:space="preserve">can still be obtained. For example:  if the 2007 AAL was $5 million and the </t>
  </si>
  <si>
    <t>2010 AAL was $8 million, you could estimate to $6 million for 2008 and</t>
  </si>
  <si>
    <t xml:space="preserve">$7 million for 2009. </t>
  </si>
  <si>
    <t>5.</t>
  </si>
  <si>
    <t xml:space="preserve">Rows 64 through 73 present the debt information. This represents all governmental </t>
  </si>
  <si>
    <t xml:space="preserve">liabilities not already reported in the funds themselves. </t>
  </si>
  <si>
    <t xml:space="preserve">If you do not have any debt, please note that in the Commentary box on </t>
  </si>
  <si>
    <t>the "Obligations" tab.</t>
  </si>
  <si>
    <t xml:space="preserve">Information for this section generally can be found in the footnote disclosures </t>
  </si>
  <si>
    <t>of your financial statements.</t>
  </si>
  <si>
    <t>6.</t>
  </si>
  <si>
    <t xml:space="preserve">Row 75 presents population information. This section is presented so that you can </t>
  </si>
  <si>
    <t xml:space="preserve">compute measures on a per-capita basis, and will make it easier for comparisons with </t>
  </si>
  <si>
    <t xml:space="preserve">other local units in the future. For 2010, the population count should agree with the U.S. </t>
  </si>
  <si>
    <t xml:space="preserve">census figures. For all other years, estimates of population are generally available </t>
  </si>
  <si>
    <t xml:space="preserve">through your regional council of governments. </t>
  </si>
  <si>
    <t>7.</t>
  </si>
  <si>
    <t>Rows 78 and 79 enter the “Contact Information” in the yellow highlighted boxes.</t>
  </si>
  <si>
    <t>8.</t>
  </si>
  <si>
    <t xml:space="preserve">Rows 85 through 89 are grayed out and should be ignored. This section is necessary in </t>
  </si>
  <si>
    <t>order for the interactive revenue and expenditure charts to operate properly.</t>
  </si>
  <si>
    <t xml:space="preserve">On the "Revenues" and "Expenditures" tabs, box number 4 has been built as an interactive </t>
  </si>
  <si>
    <t xml:space="preserve">chart. When this is put on your website, the user can choose any revenue (expenditure) from </t>
  </si>
  <si>
    <t>the drop-down list and see the historical trend for that particular revenue (expenditure).</t>
  </si>
  <si>
    <t xml:space="preserve">Before publishing the Citizen’s Guide to your website, we highly recommend you "Hide" </t>
  </si>
  <si>
    <t>the “Data Input” tab and the “Instructions” tab so that this document will be user-</t>
  </si>
  <si>
    <t>friendly. To hide a tab (or row), right click on the tab (or row) and select "Hide".</t>
  </si>
  <si>
    <t xml:space="preserve">Make sure when you print or save this document to a PDF, you use the “Print Entire Workbook” </t>
  </si>
  <si>
    <t>option. Then the entire Citizen’s Guide will be in one document.</t>
  </si>
  <si>
    <t>DATA INPUT PAGE FOR CITIZEN'S GUIDE TO LOCAL UNIT FINANCES</t>
  </si>
  <si>
    <t>Local Unit Name:</t>
  </si>
  <si>
    <t>Local Unit Code:</t>
  </si>
  <si>
    <t>Per capita information</t>
  </si>
  <si>
    <t>Statement of Revenues &amp; Expenditures - All governmental funds</t>
  </si>
  <si>
    <t>Taxes</t>
  </si>
  <si>
    <t>Licenses &amp; Permits</t>
  </si>
  <si>
    <t>Federal Government</t>
  </si>
  <si>
    <t>State Government</t>
  </si>
  <si>
    <t>Local Contributions</t>
  </si>
  <si>
    <t>Charges for Services</t>
  </si>
  <si>
    <t>Fines &amp; Forfeitures</t>
  </si>
  <si>
    <t>Interest &amp; Rents</t>
  </si>
  <si>
    <t>Other Revenues</t>
  </si>
  <si>
    <t>Total Revenues</t>
  </si>
  <si>
    <t>General Government</t>
  </si>
  <si>
    <t>Police &amp; Fire</t>
  </si>
  <si>
    <t>Other Public Safety</t>
  </si>
  <si>
    <t xml:space="preserve">Roads </t>
  </si>
  <si>
    <t>Other Public Works</t>
  </si>
  <si>
    <t>Health &amp; Welfare</t>
  </si>
  <si>
    <t>Community/Econ. Development</t>
  </si>
  <si>
    <t>Recreation &amp; Culture</t>
  </si>
  <si>
    <t>Capital Outlay</t>
  </si>
  <si>
    <t>Debt Service</t>
  </si>
  <si>
    <t>Other Expenditures</t>
  </si>
  <si>
    <t>Total Expenditures</t>
  </si>
  <si>
    <t>Surplus (Shortfall)</t>
  </si>
  <si>
    <t>Financial Position - All governmental funds</t>
  </si>
  <si>
    <t>Nonspendable</t>
  </si>
  <si>
    <t>Restricted</t>
  </si>
  <si>
    <t>Committed</t>
  </si>
  <si>
    <t>Assigned</t>
  </si>
  <si>
    <t>Unassigned</t>
  </si>
  <si>
    <t>Total Fund Balance</t>
  </si>
  <si>
    <t>Liabilities not counted on a modified-accrual basis</t>
  </si>
  <si>
    <t>Pensions</t>
  </si>
  <si>
    <t>Date of actuarial valuation:</t>
  </si>
  <si>
    <t>Assets</t>
  </si>
  <si>
    <t>Actuarial Liability</t>
  </si>
  <si>
    <t>Unfunded (Overfunded)</t>
  </si>
  <si>
    <t>Percent funded</t>
  </si>
  <si>
    <t>OPEB</t>
  </si>
  <si>
    <t>Unfunded</t>
  </si>
  <si>
    <t>Sum of All Pension &amp; OPEB Plans</t>
  </si>
  <si>
    <t>Debt</t>
  </si>
  <si>
    <t>Bonds &amp; Contracts Payable</t>
  </si>
  <si>
    <t>Capital Leases</t>
  </si>
  <si>
    <t>Other Contractual Debt</t>
  </si>
  <si>
    <t>Structured Debt</t>
  </si>
  <si>
    <t>Employee Compensated Absences</t>
  </si>
  <si>
    <t>Landfill Closure &amp; Postclosure Care</t>
  </si>
  <si>
    <t>Uninsured Losses</t>
  </si>
  <si>
    <t>Other Claims &amp; Contingencies</t>
  </si>
  <si>
    <t>Total Long Term Debt (Excluding Pension &amp; OPEB)</t>
  </si>
  <si>
    <t>Population Information</t>
  </si>
  <si>
    <t>Contact Information</t>
  </si>
  <si>
    <t>Contact Name:</t>
  </si>
  <si>
    <t>Contact Phone Number:</t>
  </si>
  <si>
    <t>Graph data, pulled from above data:</t>
  </si>
  <si>
    <t>Revenue:</t>
  </si>
  <si>
    <t>Expenditures:</t>
  </si>
  <si>
    <t>REVENUES</t>
  </si>
  <si>
    <t>1. Where our money comes from (all governmental funds)</t>
  </si>
  <si>
    <t xml:space="preserve">2. Compared to the prior year </t>
  </si>
  <si>
    <t>% change</t>
  </si>
  <si>
    <t xml:space="preserve">    Total Revenues</t>
  </si>
  <si>
    <t>3. Revenue sources per capita - compared to the prior year</t>
  </si>
  <si>
    <t xml:space="preserve">4. Historical trends of individual sources </t>
  </si>
  <si>
    <t>Commentary:</t>
  </si>
  <si>
    <t>EXPENDITURES</t>
  </si>
  <si>
    <t>1. Where we spend our money (all governmental funds)</t>
  </si>
  <si>
    <t>3. Spending per capita - compared to the prior year</t>
  </si>
  <si>
    <t>4. Historical trends of individual departments:</t>
  </si>
  <si>
    <t xml:space="preserve">FINANCIAL POSITION </t>
  </si>
  <si>
    <t>1. How have we managed our governmental fund resources (fund balance)?</t>
  </si>
  <si>
    <t>Revenue</t>
  </si>
  <si>
    <t>Surplus (shortfall)</t>
  </si>
  <si>
    <t>Fund balance, by component:</t>
  </si>
  <si>
    <t>total fund balance</t>
  </si>
  <si>
    <t>3. Fund balance per capita - compared to the prior year</t>
  </si>
  <si>
    <t xml:space="preserve">4. Historical trends of individual components </t>
  </si>
  <si>
    <t>OTHER LONG TERM OBLIGATIONS</t>
  </si>
  <si>
    <t>1. Pension funding status</t>
  </si>
  <si>
    <t>2. Retiree Health care funding status</t>
  </si>
  <si>
    <t>3. Percent funded - compared to the prior year</t>
  </si>
  <si>
    <t>4. Long Term Debt obligations:</t>
  </si>
  <si>
    <t xml:space="preserve">   5. Debt &amp; other long term obligations per capita - compared to the prior year</t>
  </si>
  <si>
    <t>Village of Vermontville</t>
  </si>
  <si>
    <t>N/A</t>
  </si>
  <si>
    <t>Commentary:  The Village of Vermontville has no unfunded Pension or OPEB obligations.</t>
  </si>
  <si>
    <t>Becky Austin</t>
  </si>
  <si>
    <t>(517) 726-1429</t>
  </si>
  <si>
    <t>23-3050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</si>
</sst>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1"/>
      <color indexed="8"/>
      <name val="Calibri"/>
      <family val="2"/>
    </font>
    <font>
      <sz val="10"/>
      <name val="Arial"/>
      <family val="2"/>
    </font>
    <font>
      <u val="singleAccounting"/>
      <sz val="12"/>
      <name val="Humanst521 BT"/>
      <family val="2"/>
    </font>
    <font>
      <sz val="12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doubleAccounting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30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">
    <xf numFmtId="41" fontId="0" fillId="0" borderId="0">
      <alignment vertical="center"/>
    </xf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3" borderId="0"/>
    <xf numFmtId="0" fontId="7" fillId="20" borderId="1"/>
    <xf numFmtId="0" fontId="8" fillId="21" borderId="2"/>
    <xf numFmtId="49" fontId="2" fillId="0" borderId="0">
      <alignment horizontal="center" vertical="center" wrapText="1"/>
    </xf>
    <xf numFmtId="41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4" fontId="4" fillId="0" borderId="0">
      <alignment vertical="center"/>
    </xf>
    <xf numFmtId="42" fontId="1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0" fontId="9" fillId="0" borderId="0"/>
    <xf numFmtId="0" fontId="10" fillId="4" borderId="0"/>
    <xf numFmtId="0" fontId="11" fillId="0" borderId="3"/>
    <xf numFmtId="0" fontId="12" fillId="0" borderId="4"/>
    <xf numFmtId="0" fontId="13" fillId="0" borderId="5"/>
    <xf numFmtId="0" fontId="13" fillId="0" borderId="0"/>
    <xf numFmtId="0" fontId="14" fillId="7" borderId="1"/>
    <xf numFmtId="0" fontId="15" fillId="0" borderId="6"/>
    <xf numFmtId="0" fontId="16" fillId="22" borderId="0"/>
    <xf numFmtId="41" fontId="4" fillId="0" borderId="0">
      <alignment vertical="center"/>
    </xf>
    <xf numFmtId="41" fontId="27" fillId="0" borderId="0"/>
    <xf numFmtId="0" fontId="4" fillId="23" borderId="7"/>
    <xf numFmtId="0" fontId="17" fillId="20" borderId="8"/>
    <xf numFmtId="9" fontId="4" fillId="0" borderId="0">
      <alignment vertical="center"/>
    </xf>
    <xf numFmtId="9" fontId="4" fillId="0" borderId="0">
      <alignment vertical="center"/>
    </xf>
    <xf numFmtId="49" fontId="3" fillId="0" borderId="0">
      <alignment horizontal="left" vertical="center"/>
    </xf>
    <xf numFmtId="0" fontId="18" fillId="0" borderId="0"/>
    <xf numFmtId="0" fontId="19" fillId="0" borderId="9"/>
    <xf numFmtId="0" fontId="20" fillId="0" borderId="0"/>
  </cellStyleXfs>
  <cellXfs count="99">
    <xf numFmtId="41" fontId="0" fillId="0" borderId="0" xfId="0">
      <alignment vertical="center"/>
    </xf>
    <xf numFmtId="41" fontId="0" fillId="0" borderId="0" xfId="0" applyAlignment="1">
      <alignment horizontal="left" vertical="center" indent="1"/>
    </xf>
    <xf numFmtId="41" fontId="0" fillId="0" borderId="0" xfId="0" applyAlignment="1">
      <alignment horizontal="left" vertical="center" indent="2"/>
    </xf>
    <xf numFmtId="41" fontId="0" fillId="0" borderId="10" xfId="0" applyBorder="1">
      <alignment vertical="center"/>
    </xf>
    <xf numFmtId="41" fontId="0" fillId="0" borderId="0" xfId="0" applyAlignment="1">
      <alignment horizontal="left" vertical="center" indent="4"/>
    </xf>
    <xf numFmtId="41" fontId="0" fillId="0" borderId="0" xfId="0" applyAlignment="1">
      <alignment horizontal="left" vertical="center" indent="6"/>
    </xf>
    <xf numFmtId="41" fontId="23" fillId="0" borderId="0" xfId="0" applyFont="1" applyAlignment="1">
      <alignment horizontal="right" vertical="center"/>
    </xf>
    <xf numFmtId="41" fontId="0" fillId="0" borderId="0" xfId="0" applyAlignment="1">
      <alignment horizontal="right" vertical="center"/>
    </xf>
    <xf numFmtId="41" fontId="22" fillId="0" borderId="0" xfId="0" applyFont="1" applyAlignment="1">
      <alignment horizontal="left" vertical="center"/>
    </xf>
    <xf numFmtId="42" fontId="0" fillId="0" borderId="0" xfId="0" applyNumberFormat="1">
      <alignment vertical="center"/>
    </xf>
    <xf numFmtId="41" fontId="0" fillId="0" borderId="11" xfId="0" applyBorder="1">
      <alignment vertical="center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41" fontId="0" fillId="0" borderId="14" xfId="0" applyBorder="1" applyProtection="1">
      <alignment vertical="center"/>
      <protection locked="0"/>
    </xf>
    <xf numFmtId="41" fontId="0" fillId="0" borderId="15" xfId="0" applyBorder="1">
      <alignment vertical="center"/>
    </xf>
    <xf numFmtId="42" fontId="26" fillId="0" borderId="0" xfId="0" applyNumberFormat="1" applyFont="1">
      <alignment vertical="center"/>
    </xf>
    <xf numFmtId="41" fontId="0" fillId="0" borderId="16" xfId="0" applyBorder="1">
      <alignment vertical="center"/>
    </xf>
    <xf numFmtId="41" fontId="0" fillId="0" borderId="14" xfId="0" applyBorder="1">
      <alignment vertical="center"/>
    </xf>
    <xf numFmtId="41" fontId="0" fillId="0" borderId="17" xfId="0" applyBorder="1">
      <alignment vertical="center"/>
    </xf>
    <xf numFmtId="41" fontId="0" fillId="0" borderId="18" xfId="0" applyBorder="1">
      <alignment vertical="center"/>
    </xf>
    <xf numFmtId="164" fontId="0" fillId="0" borderId="0" xfId="36" applyNumberFormat="1" applyFont="1">
      <alignment vertical="center"/>
    </xf>
    <xf numFmtId="41" fontId="0" fillId="0" borderId="15" xfId="0" applyBorder="1" applyAlignment="1">
      <alignment horizontal="left" vertical="center" indent="2"/>
    </xf>
    <xf numFmtId="9" fontId="0" fillId="0" borderId="17" xfId="57" applyFont="1" applyBorder="1">
      <alignment vertical="center"/>
    </xf>
    <xf numFmtId="41" fontId="0" fillId="0" borderId="14" xfId="0" applyBorder="1" applyAlignment="1">
      <alignment horizontal="left" vertical="center" indent="2"/>
    </xf>
    <xf numFmtId="42" fontId="0" fillId="0" borderId="17" xfId="0" applyNumberFormat="1" applyBorder="1">
      <alignment vertical="center"/>
    </xf>
    <xf numFmtId="10" fontId="0" fillId="0" borderId="0" xfId="57" applyNumberFormat="1" applyFont="1">
      <alignment vertical="center"/>
    </xf>
    <xf numFmtId="41" fontId="0" fillId="0" borderId="0" xfId="0" applyAlignment="1">
      <alignment vertical="top"/>
    </xf>
    <xf numFmtId="10" fontId="0" fillId="0" borderId="0" xfId="57" applyNumberFormat="1" applyFont="1" applyAlignment="1">
      <alignment horizontal="right" vertical="center"/>
    </xf>
    <xf numFmtId="9" fontId="0" fillId="0" borderId="16" xfId="57" applyFont="1" applyBorder="1" applyAlignment="1">
      <alignment horizontal="right" vertical="center"/>
    </xf>
    <xf numFmtId="10" fontId="0" fillId="0" borderId="19" xfId="0" applyNumberFormat="1" applyBorder="1" applyAlignment="1">
      <alignment horizontal="right" vertical="center"/>
    </xf>
    <xf numFmtId="10" fontId="0" fillId="0" borderId="16" xfId="57" applyNumberFormat="1" applyFont="1" applyBorder="1" applyAlignment="1">
      <alignment horizontal="right" vertical="center"/>
    </xf>
    <xf numFmtId="10" fontId="0" fillId="0" borderId="20" xfId="57" applyNumberFormat="1" applyFont="1" applyBorder="1" applyAlignment="1">
      <alignment horizontal="right" vertical="center"/>
    </xf>
    <xf numFmtId="41" fontId="28" fillId="0" borderId="21" xfId="0" applyFont="1" applyBorder="1" applyAlignment="1">
      <alignment horizontal="centerContinuous"/>
    </xf>
    <xf numFmtId="49" fontId="29" fillId="0" borderId="0" xfId="0" applyNumberFormat="1" applyFont="1" applyAlignment="1" applyProtection="1">
      <alignment horizontal="left"/>
      <protection locked="0"/>
    </xf>
    <xf numFmtId="41" fontId="30" fillId="0" borderId="0" xfId="54" applyFont="1"/>
    <xf numFmtId="49" fontId="31" fillId="0" borderId="0" xfId="54" applyNumberFormat="1" applyFont="1" applyAlignment="1">
      <alignment horizontal="left" vertical="top"/>
    </xf>
    <xf numFmtId="49" fontId="30" fillId="0" borderId="0" xfId="54" applyNumberFormat="1" applyFont="1" applyAlignment="1">
      <alignment horizontal="left" vertical="top"/>
    </xf>
    <xf numFmtId="49" fontId="25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49" fontId="24" fillId="0" borderId="0" xfId="0" quotePrefix="1" applyNumberFormat="1" applyFont="1" applyAlignment="1">
      <alignment horizontal="left" vertical="top"/>
    </xf>
    <xf numFmtId="49" fontId="30" fillId="0" borderId="0" xfId="54" quotePrefix="1" applyNumberFormat="1" applyFont="1" applyAlignment="1">
      <alignment horizontal="left" vertical="top"/>
    </xf>
    <xf numFmtId="41" fontId="32" fillId="0" borderId="0" xfId="0" applyFont="1" applyProtection="1">
      <alignment vertical="center"/>
      <protection locked="0"/>
    </xf>
    <xf numFmtId="41" fontId="32" fillId="0" borderId="0" xfId="0" applyFont="1">
      <alignment vertical="center"/>
    </xf>
    <xf numFmtId="41" fontId="32" fillId="0" borderId="0" xfId="0" applyFont="1" applyAlignment="1">
      <alignment horizontal="left" vertical="center"/>
    </xf>
    <xf numFmtId="41" fontId="32" fillId="0" borderId="0" xfId="0" applyFont="1" applyAlignment="1">
      <alignment horizontal="centerContinuous" vertical="center"/>
    </xf>
    <xf numFmtId="41" fontId="32" fillId="0" borderId="0" xfId="0" applyFont="1" applyAlignment="1"/>
    <xf numFmtId="41" fontId="32" fillId="0" borderId="0" xfId="0" applyFont="1" applyAlignment="1" applyProtection="1">
      <protection locked="0"/>
    </xf>
    <xf numFmtId="41" fontId="32" fillId="0" borderId="21" xfId="0" applyFont="1" applyBorder="1" applyAlignment="1">
      <alignment horizontal="centerContinuous"/>
    </xf>
    <xf numFmtId="41" fontId="33" fillId="0" borderId="0" xfId="0" applyFont="1" applyProtection="1">
      <alignment vertical="center"/>
      <protection locked="0"/>
    </xf>
    <xf numFmtId="0" fontId="34" fillId="0" borderId="0" xfId="0" applyNumberFormat="1" applyFont="1" applyAlignment="1" applyProtection="1">
      <alignment horizontal="center" vertical="center" wrapText="1"/>
      <protection locked="0"/>
    </xf>
    <xf numFmtId="0" fontId="34" fillId="0" borderId="0" xfId="0" applyNumberFormat="1" applyFont="1" applyAlignment="1">
      <alignment horizontal="center" vertical="center" wrapText="1"/>
    </xf>
    <xf numFmtId="41" fontId="35" fillId="0" borderId="0" xfId="0" applyFont="1" applyAlignment="1" applyProtection="1">
      <alignment horizontal="left" vertical="center"/>
      <protection locked="0"/>
    </xf>
    <xf numFmtId="41" fontId="36" fillId="0" borderId="0" xfId="0" applyFont="1">
      <alignment vertical="center"/>
    </xf>
    <xf numFmtId="5" fontId="37" fillId="0" borderId="0" xfId="0" applyNumberFormat="1" applyFont="1" applyAlignment="1">
      <alignment horizontal="center" vertical="center"/>
    </xf>
    <xf numFmtId="5" fontId="38" fillId="0" borderId="0" xfId="0" applyNumberFormat="1" applyFont="1" applyAlignment="1">
      <alignment horizontal="center" vertical="center"/>
    </xf>
    <xf numFmtId="41" fontId="39" fillId="0" borderId="0" xfId="0" applyFont="1">
      <alignment vertical="center"/>
    </xf>
    <xf numFmtId="41" fontId="32" fillId="0" borderId="0" xfId="0" applyFont="1" applyAlignment="1">
      <alignment horizontal="right" vertical="center"/>
    </xf>
    <xf numFmtId="41" fontId="32" fillId="0" borderId="0" xfId="0" applyFont="1" applyAlignment="1">
      <alignment horizontal="left" vertical="center" indent="2"/>
    </xf>
    <xf numFmtId="41" fontId="39" fillId="0" borderId="0" xfId="0" applyFont="1" applyAlignment="1">
      <alignment horizontal="left" vertical="center" indent="2"/>
    </xf>
    <xf numFmtId="41" fontId="32" fillId="0" borderId="0" xfId="0" applyFont="1" applyAlignment="1" applyProtection="1">
      <alignment horizontal="left" vertical="center" indent="2"/>
      <protection locked="0"/>
    </xf>
    <xf numFmtId="41" fontId="32" fillId="0" borderId="22" xfId="0" applyFont="1" applyBorder="1">
      <alignment vertical="center"/>
    </xf>
    <xf numFmtId="41" fontId="32" fillId="0" borderId="10" xfId="0" applyFont="1" applyBorder="1">
      <alignment vertical="center"/>
    </xf>
    <xf numFmtId="41" fontId="32" fillId="0" borderId="0" xfId="0" applyFont="1" applyAlignment="1">
      <alignment horizontal="left" vertical="center" indent="1"/>
    </xf>
    <xf numFmtId="41" fontId="32" fillId="0" borderId="10" xfId="57" applyNumberFormat="1" applyFont="1" applyBorder="1">
      <alignment vertical="center"/>
    </xf>
    <xf numFmtId="0" fontId="40" fillId="0" borderId="0" xfId="0" applyNumberFormat="1" applyFont="1" applyAlignment="1">
      <alignment horizontal="center" vertical="center" wrapText="1"/>
    </xf>
    <xf numFmtId="41" fontId="34" fillId="0" borderId="0" xfId="0" applyFont="1" applyAlignment="1">
      <alignment horizontal="centerContinuous" vertical="center"/>
    </xf>
    <xf numFmtId="41" fontId="32" fillId="0" borderId="0" xfId="0" applyFont="1" applyAlignment="1" applyProtection="1">
      <alignment horizontal="left" vertical="center"/>
      <protection locked="0"/>
    </xf>
    <xf numFmtId="41" fontId="32" fillId="0" borderId="0" xfId="57" applyNumberFormat="1" applyFont="1">
      <alignment vertical="center"/>
    </xf>
    <xf numFmtId="9" fontId="32" fillId="0" borderId="0" xfId="57" applyFont="1">
      <alignment vertical="center"/>
    </xf>
    <xf numFmtId="9" fontId="32" fillId="0" borderId="0" xfId="0" applyNumberFormat="1" applyFont="1">
      <alignment vertical="center"/>
    </xf>
    <xf numFmtId="41" fontId="39" fillId="0" borderId="0" xfId="0" applyFont="1" applyProtection="1">
      <alignment vertical="center"/>
      <protection locked="0"/>
    </xf>
    <xf numFmtId="41" fontId="32" fillId="0" borderId="0" xfId="0" applyFont="1" applyAlignment="1" applyProtection="1">
      <alignment horizontal="left" vertical="center" indent="1"/>
      <protection locked="0"/>
    </xf>
    <xf numFmtId="41" fontId="32" fillId="0" borderId="0" xfId="0" applyFont="1" applyAlignment="1" applyProtection="1">
      <alignment horizontal="left" vertical="center" indent="3"/>
      <protection locked="0"/>
    </xf>
    <xf numFmtId="41" fontId="32" fillId="0" borderId="23" xfId="0" applyFont="1" applyBorder="1">
      <alignment vertical="center"/>
    </xf>
    <xf numFmtId="41" fontId="32" fillId="0" borderId="0" xfId="0" applyFont="1" applyAlignment="1" applyProtection="1">
      <alignment vertical="center" wrapText="1"/>
      <protection locked="0"/>
    </xf>
    <xf numFmtId="41" fontId="32" fillId="0" borderId="10" xfId="0" applyFont="1" applyBorder="1" applyAlignment="1"/>
    <xf numFmtId="41" fontId="36" fillId="0" borderId="0" xfId="0" applyFont="1" applyProtection="1">
      <alignment vertical="center"/>
      <protection locked="0"/>
    </xf>
    <xf numFmtId="41" fontId="32" fillId="24" borderId="0" xfId="0" applyFont="1" applyFill="1" applyAlignment="1"/>
    <xf numFmtId="41" fontId="32" fillId="24" borderId="0" xfId="0" applyFont="1" applyFill="1" applyProtection="1">
      <alignment vertical="center"/>
      <protection locked="0"/>
    </xf>
    <xf numFmtId="14" fontId="32" fillId="24" borderId="21" xfId="0" applyNumberFormat="1" applyFont="1" applyFill="1" applyBorder="1" applyAlignment="1">
      <alignment horizontal="center" vertical="center" wrapText="1"/>
    </xf>
    <xf numFmtId="41" fontId="0" fillId="0" borderId="0" xfId="0" applyAlignment="1">
      <alignment horizontal="left" vertical="top"/>
    </xf>
    <xf numFmtId="41" fontId="32" fillId="25" borderId="0" xfId="0" applyFont="1" applyFill="1" applyProtection="1">
      <alignment vertical="center"/>
      <protection locked="0"/>
    </xf>
    <xf numFmtId="49" fontId="32" fillId="25" borderId="0" xfId="0" applyNumberFormat="1" applyFont="1" applyFill="1">
      <alignment vertical="center"/>
    </xf>
    <xf numFmtId="41" fontId="32" fillId="25" borderId="0" xfId="0" applyFont="1" applyFill="1" applyAlignment="1"/>
    <xf numFmtId="1" fontId="4" fillId="0" borderId="0" xfId="36" applyNumberFormat="1">
      <alignment vertical="center"/>
    </xf>
    <xf numFmtId="41" fontId="32" fillId="26" borderId="0" xfId="0" applyFont="1" applyFill="1">
      <alignment vertical="center"/>
    </xf>
    <xf numFmtId="41" fontId="32" fillId="26" borderId="0" xfId="0" applyFont="1" applyFill="1" applyProtection="1">
      <alignment vertical="center"/>
      <protection locked="0"/>
    </xf>
    <xf numFmtId="0" fontId="34" fillId="26" borderId="0" xfId="0" applyNumberFormat="1" applyFont="1" applyFill="1" applyAlignment="1">
      <alignment horizontal="center" vertical="center" wrapText="1"/>
    </xf>
    <xf numFmtId="41" fontId="32" fillId="25" borderId="0" xfId="0" applyFont="1" applyFill="1">
      <alignment vertical="center"/>
    </xf>
    <xf numFmtId="49" fontId="31" fillId="0" borderId="0" xfId="54" applyNumberFormat="1" applyFont="1" applyAlignment="1">
      <alignment horizontal="center" vertical="top"/>
    </xf>
    <xf numFmtId="41" fontId="0" fillId="0" borderId="24" xfId="0" applyBorder="1" applyAlignment="1">
      <alignment horizontal="left" vertical="top"/>
    </xf>
    <xf numFmtId="41" fontId="0" fillId="0" borderId="23" xfId="0" applyBorder="1" applyAlignment="1">
      <alignment horizontal="left" vertical="top"/>
    </xf>
    <xf numFmtId="41" fontId="0" fillId="0" borderId="25" xfId="0" applyBorder="1" applyAlignment="1">
      <alignment horizontal="left" vertical="top"/>
    </xf>
    <xf numFmtId="41" fontId="0" fillId="0" borderId="26" xfId="0" applyBorder="1" applyAlignment="1">
      <alignment horizontal="left" vertical="top"/>
    </xf>
    <xf numFmtId="41" fontId="0" fillId="0" borderId="0" xfId="0" applyAlignment="1">
      <alignment horizontal="left" vertical="top"/>
    </xf>
    <xf numFmtId="41" fontId="0" fillId="0" borderId="19" xfId="0" applyBorder="1" applyAlignment="1">
      <alignment horizontal="left" vertical="top"/>
    </xf>
    <xf numFmtId="41" fontId="0" fillId="0" borderId="27" xfId="0" applyBorder="1" applyAlignment="1">
      <alignment horizontal="left" vertical="top"/>
    </xf>
    <xf numFmtId="41" fontId="0" fillId="0" borderId="21" xfId="0" applyBorder="1" applyAlignment="1">
      <alignment horizontal="left" vertical="top"/>
    </xf>
    <xf numFmtId="41" fontId="0" fillId="0" borderId="28" xfId="0" applyBorder="1" applyAlignment="1">
      <alignment horizontal="left" vertical="top"/>
    </xf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28" xr:uid="{00000000-0005-0000-0000-00001B000000}"/>
    <cellStyle name="Comma [0] 2" xfId="29" xr:uid="{00000000-0005-0000-0000-00001C000000}"/>
    <cellStyle name="Comma 2" xfId="30" xr:uid="{00000000-0005-0000-0000-00001D000000}"/>
    <cellStyle name="Comma 3" xfId="31" xr:uid="{00000000-0005-0000-0000-00001E000000}"/>
    <cellStyle name="Comma 4" xfId="32" xr:uid="{00000000-0005-0000-0000-00001F000000}"/>
    <cellStyle name="Comma 5" xfId="33" xr:uid="{00000000-0005-0000-0000-000020000000}"/>
    <cellStyle name="Comma 6" xfId="34" xr:uid="{00000000-0005-0000-0000-000021000000}"/>
    <cellStyle name="Comma 7" xfId="35" xr:uid="{00000000-0005-0000-0000-000022000000}"/>
    <cellStyle name="Currency" xfId="36" builtinId="4"/>
    <cellStyle name="Currency [0] 2" xfId="37" xr:uid="{00000000-0005-0000-0000-000024000000}"/>
    <cellStyle name="Currency 2" xfId="38" xr:uid="{00000000-0005-0000-0000-000025000000}"/>
    <cellStyle name="Currency 3" xfId="39" xr:uid="{00000000-0005-0000-0000-000026000000}"/>
    <cellStyle name="Currency 4" xfId="40" xr:uid="{00000000-0005-0000-0000-000027000000}"/>
    <cellStyle name="Currency 5" xfId="41" xr:uid="{00000000-0005-0000-0000-000028000000}"/>
    <cellStyle name="Currency 6" xfId="42" xr:uid="{00000000-0005-0000-0000-000029000000}"/>
    <cellStyle name="Currency 7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54" xr:uid="{00000000-0005-0000-0000-000036000000}"/>
    <cellStyle name="Note" xfId="55" builtinId="10" customBuiltin="1"/>
    <cellStyle name="Output" xfId="56" builtinId="21" customBuiltin="1"/>
    <cellStyle name="Percent" xfId="57" builtinId="5"/>
    <cellStyle name="Percent 2" xfId="58" xr:uid="{00000000-0005-0000-0000-00003A000000}"/>
    <cellStyle name="Text Column (No indent)" xfId="59" xr:uid="{00000000-0005-0000-0000-00003B000000}"/>
    <cellStyle name="Title" xfId="60" builtinId="15" customBuiltin="1"/>
    <cellStyle name="Total" xfId="61" builtinId="25" customBuiltin="1"/>
    <cellStyle name="Warning Text" xfId="6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34188486742837E-2"/>
          <c:y val="7.0235716736291906E-2"/>
          <c:w val="0.57404569548112339"/>
          <c:h val="0.79484048001049423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D34-46E3-8856-5ADA7470203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D34-46E3-8856-5ADA7470203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D34-46E3-8856-5ADA74702037}"/>
              </c:ext>
            </c:extLst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D34-46E3-8856-5ADA74702037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D34-46E3-8856-5ADA7470203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D34-46E3-8856-5ADA74702037}"/>
              </c:ext>
            </c:extLst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D34-46E3-8856-5ADA74702037}"/>
              </c:ext>
            </c:extLst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D34-46E3-8856-5ADA74702037}"/>
              </c:ext>
            </c:extLst>
          </c:dPt>
          <c:dPt>
            <c:idx val="8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D34-46E3-8856-5ADA74702037}"/>
              </c:ext>
            </c:extLst>
          </c:dPt>
          <c:cat>
            <c:strRef>
              <c:f>'Data Input'!$B$10:$B$18</c:f>
              <c:strCache>
                <c:ptCount val="9"/>
                <c:pt idx="0">
                  <c:v> Taxes 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Other Revenues </c:v>
                </c:pt>
              </c:strCache>
            </c:strRef>
          </c:cat>
          <c:val>
            <c:numRef>
              <c:f>'Data Input'!$E$10:$E$18</c:f>
              <c:numCache>
                <c:formatCode>_(* #,##0_);_(* \(#,##0\);_(* "-"_);_(@_)</c:formatCode>
                <c:ptCount val="9"/>
                <c:pt idx="0">
                  <c:v>208295</c:v>
                </c:pt>
                <c:pt idx="1">
                  <c:v>1347</c:v>
                </c:pt>
                <c:pt idx="2">
                  <c:v>0</c:v>
                </c:pt>
                <c:pt idx="3">
                  <c:v>201351</c:v>
                </c:pt>
                <c:pt idx="4">
                  <c:v>0</c:v>
                </c:pt>
                <c:pt idx="5">
                  <c:v>9953</c:v>
                </c:pt>
                <c:pt idx="6">
                  <c:v>0</c:v>
                </c:pt>
                <c:pt idx="7">
                  <c:v>56759</c:v>
                </c:pt>
                <c:pt idx="8">
                  <c:v>14293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34-46E3-8856-5ADA74702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82687413531015"/>
          <c:y val="6.3252859158370964E-2"/>
          <c:w val="0.31956547730882878"/>
          <c:h val="0.831325183451167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76879774947738E-2"/>
          <c:y val="6.7567567567567571E-2"/>
          <c:w val="0.88821883293233239"/>
          <c:h val="0.78630036601978059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Input'!$B$47</c:f>
              <c:strCache>
                <c:ptCount val="1"/>
                <c:pt idx="0">
                  <c:v> Assets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'Data Input'!$C$46:$G$46</c:f>
              <c:strCache>
                <c:ptCount val="5"/>
                <c:pt idx="0">
                  <c:v>N/A</c:v>
                </c:pt>
                <c:pt idx="1">
                  <c:v>N/A</c:v>
                </c:pt>
                <c:pt idx="2">
                  <c:v>N/A</c:v>
                </c:pt>
                <c:pt idx="3">
                  <c:v>N/A</c:v>
                </c:pt>
                <c:pt idx="4">
                  <c:v>N/A</c:v>
                </c:pt>
              </c:strCache>
            </c:strRef>
          </c:cat>
          <c:val>
            <c:numRef>
              <c:f>'Data Input'!$C$47:$G$47</c:f>
              <c:numCache>
                <c:formatCode>_(* #,##0_);_(* \(#,##0\);_(* "-"_);_(@_)</c:formatCode>
                <c:ptCount val="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0F-4124-8F29-251D64862740}"/>
            </c:ext>
          </c:extLst>
        </c:ser>
        <c:ser>
          <c:idx val="1"/>
          <c:order val="1"/>
          <c:tx>
            <c:strRef>
              <c:f>'Data Input'!$B$48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Input'!$C$46:$G$46</c:f>
              <c:strCache>
                <c:ptCount val="5"/>
                <c:pt idx="0">
                  <c:v>N/A</c:v>
                </c:pt>
                <c:pt idx="1">
                  <c:v>N/A</c:v>
                </c:pt>
                <c:pt idx="2">
                  <c:v>N/A</c:v>
                </c:pt>
                <c:pt idx="3">
                  <c:v>N/A</c:v>
                </c:pt>
                <c:pt idx="4">
                  <c:v>N/A</c:v>
                </c:pt>
              </c:strCache>
            </c:strRef>
          </c:cat>
          <c:val>
            <c:numRef>
              <c:f>'Data Input'!$C$48:$G$48</c:f>
              <c:numCache>
                <c:formatCode>_(* #,##0_);_(* \(#,##0\);_(* "-"_);_(@_)</c:formatCode>
                <c:ptCount val="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0F-4124-8F29-251D64862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607424"/>
        <c:axId val="1"/>
      </c:lineChart>
      <c:catAx>
        <c:axId val="21396074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074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220567308604498"/>
          <c:y val="0.92727534058242722"/>
          <c:w val="0.64048445751509975"/>
          <c:h val="6.06061742282214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10527509261476"/>
          <c:y val="5.871353261883798E-2"/>
          <c:w val="0.88685280142871226"/>
          <c:h val="0.77406349297799781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Input'!$B$53</c:f>
              <c:strCache>
                <c:ptCount val="1"/>
                <c:pt idx="0">
                  <c:v> Assets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'Data Input'!$C$52:$G$52</c:f>
              <c:strCache>
                <c:ptCount val="5"/>
                <c:pt idx="0">
                  <c:v>N/A</c:v>
                </c:pt>
                <c:pt idx="1">
                  <c:v>N/A</c:v>
                </c:pt>
                <c:pt idx="2">
                  <c:v>N/A</c:v>
                </c:pt>
                <c:pt idx="3">
                  <c:v>N/A</c:v>
                </c:pt>
                <c:pt idx="4">
                  <c:v>N/A</c:v>
                </c:pt>
              </c:strCache>
            </c:strRef>
          </c:cat>
          <c:val>
            <c:numRef>
              <c:f>'Data Input'!$C$53:$G$53</c:f>
              <c:numCache>
                <c:formatCode>_(* #,##0_);_(* \(#,##0\);_(* "-"_);_(@_)</c:formatCode>
                <c:ptCount val="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C2-46F5-B4B0-1D36D612684B}"/>
            </c:ext>
          </c:extLst>
        </c:ser>
        <c:ser>
          <c:idx val="1"/>
          <c:order val="1"/>
          <c:tx>
            <c:strRef>
              <c:f>'Data Input'!$B$54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Input'!$C$52:$G$52</c:f>
              <c:strCache>
                <c:ptCount val="5"/>
                <c:pt idx="0">
                  <c:v>N/A</c:v>
                </c:pt>
                <c:pt idx="1">
                  <c:v>N/A</c:v>
                </c:pt>
                <c:pt idx="2">
                  <c:v>N/A</c:v>
                </c:pt>
                <c:pt idx="3">
                  <c:v>N/A</c:v>
                </c:pt>
                <c:pt idx="4">
                  <c:v>N/A</c:v>
                </c:pt>
              </c:strCache>
            </c:strRef>
          </c:cat>
          <c:val>
            <c:numRef>
              <c:f>'Data Input'!$C$54:$G$54</c:f>
              <c:numCache>
                <c:formatCode>_(* #,##0_);_(* \(#,##0\);_(* "-"_);_(@_)</c:formatCode>
                <c:ptCount val="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8C2-46F5-B4B0-1D36D6126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603264"/>
        <c:axId val="1"/>
      </c:lineChart>
      <c:catAx>
        <c:axId val="21396032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03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819629364511254"/>
          <c:y val="0.91818460192475937"/>
          <c:w val="0.64832005090272815"/>
          <c:h val="6.06061742282214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66397902225688E-2"/>
          <c:y val="6.6666883681261987E-2"/>
          <c:w val="0.58019858079225406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Input'!$A$68:$B$68</c:f>
              <c:strCache>
                <c:ptCount val="2"/>
                <c:pt idx="0">
                  <c:v> Structured Debt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Input'!$D$5:$G$5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'Data Input'!$D$68:$G$68</c:f>
              <c:numCache>
                <c:formatCode>_(* #,##0_);_(* \(#,##0\);_(* "-"_);_(@_)</c:formatCode>
                <c:ptCount val="4"/>
                <c:pt idx="0">
                  <c:v>1553145</c:v>
                </c:pt>
                <c:pt idx="1">
                  <c:v>1515426</c:v>
                </c:pt>
                <c:pt idx="2">
                  <c:v>1439426</c:v>
                </c:pt>
                <c:pt idx="3">
                  <c:v>3812466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D7F-4C7B-96A3-415B0D579CA1}"/>
            </c:ext>
          </c:extLst>
        </c:ser>
        <c:ser>
          <c:idx val="1"/>
          <c:order val="1"/>
          <c:tx>
            <c:strRef>
              <c:f>'Data Input'!$A$69:$B$69</c:f>
              <c:strCache>
                <c:ptCount val="2"/>
                <c:pt idx="0">
                  <c:v> Employee Compensated Absences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1"/>
          <c:cat>
            <c:numRef>
              <c:f>'Data Input'!$D$5:$G$5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'Data Input'!$C$69:$G$69</c:f>
              <c:numCache>
                <c:formatCode>_(* #,##0_);_(* \(#,##0\);_(* "-"_);_(@_)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D7F-4C7B-96A3-415B0D579CA1}"/>
            </c:ext>
          </c:extLst>
        </c:ser>
        <c:ser>
          <c:idx val="2"/>
          <c:order val="2"/>
          <c:tx>
            <c:strRef>
              <c:f>'Data Input'!$A$70:$B$70</c:f>
              <c:strCache>
                <c:ptCount val="2"/>
                <c:pt idx="0">
                  <c:v> Landfill Closure &amp; Postclosure Care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Input'!$D$5:$G$5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'Data Input'!$C$70:$G$70</c:f>
              <c:numCache>
                <c:formatCode>_(* #,##0_);_(* \(#,##0\);_(* "-"_);_(@_)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D7F-4C7B-96A3-415B0D579CA1}"/>
            </c:ext>
          </c:extLst>
        </c:ser>
        <c:ser>
          <c:idx val="3"/>
          <c:order val="3"/>
          <c:tx>
            <c:strRef>
              <c:f>'Data Input'!$A$71:$B$71</c:f>
              <c:strCache>
                <c:ptCount val="2"/>
                <c:pt idx="0">
                  <c:v> Uninsured Losses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'Data Input'!$D$5:$G$5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'Data Input'!$C$71:$G$71</c:f>
              <c:numCache>
                <c:formatCode>_(* #,##0_);_(* \(#,##0\);_(* "-"_);_(@_)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D7F-4C7B-96A3-415B0D579CA1}"/>
            </c:ext>
          </c:extLst>
        </c:ser>
        <c:ser>
          <c:idx val="4"/>
          <c:order val="4"/>
          <c:tx>
            <c:strRef>
              <c:f>'Data Input'!$A$72:$B$72</c:f>
              <c:strCache>
                <c:ptCount val="2"/>
                <c:pt idx="0">
                  <c:v> Other Claims &amp; Contingencies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Input'!$D$5:$G$5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'Data Input'!$C$72:$G$72</c:f>
              <c:numCache>
                <c:formatCode>_(* #,##0_);_(* \(#,##0\);_(* "-"_);_(@_)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AD7F-4C7B-96A3-415B0D579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602848"/>
        <c:axId val="1"/>
      </c:barChart>
      <c:catAx>
        <c:axId val="21396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02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35471654050988"/>
          <c:y val="0.12121252007678145"/>
          <c:w val="0.24124542459271892"/>
          <c:h val="0.812123633799506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21062618595827E-2"/>
          <c:y val="6.6666883681261987E-2"/>
          <c:w val="0.59582542694497154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Input'!$A$68</c:f>
              <c:strCache>
                <c:ptCount val="1"/>
                <c:pt idx="0">
                  <c:v> Structured Debt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'Data Input'!$H$68:$I$68</c:f>
              <c:numCache>
                <c:formatCode>_(* #,##0_);_(* \(#,##0\);_(* "-"_);_(@_)</c:formatCode>
                <c:ptCount val="2"/>
                <c:pt idx="0">
                  <c:v>2010.37</c:v>
                </c:pt>
                <c:pt idx="1">
                  <c:v>5324.67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1C9-44E7-9205-5E973C75C4B4}"/>
            </c:ext>
          </c:extLst>
        </c:ser>
        <c:ser>
          <c:idx val="1"/>
          <c:order val="1"/>
          <c:tx>
            <c:strRef>
              <c:f>'Data Input'!$A$69</c:f>
              <c:strCache>
                <c:ptCount val="1"/>
                <c:pt idx="0">
                  <c:v> Employee Compensated Absences 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'Data Input'!$H$69:$I$69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1C9-44E7-9205-5E973C75C4B4}"/>
            </c:ext>
          </c:extLst>
        </c:ser>
        <c:ser>
          <c:idx val="2"/>
          <c:order val="2"/>
          <c:tx>
            <c:strRef>
              <c:f>'Data Input'!$A$70</c:f>
              <c:strCache>
                <c:ptCount val="1"/>
                <c:pt idx="0">
                  <c:v> Landfill Closure &amp; Postclosure Care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'Data Input'!$H$70:$I$70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1C9-44E7-9205-5E973C75C4B4}"/>
            </c:ext>
          </c:extLst>
        </c:ser>
        <c:ser>
          <c:idx val="3"/>
          <c:order val="3"/>
          <c:tx>
            <c:strRef>
              <c:f>'Data Input'!$A$71</c:f>
              <c:strCache>
                <c:ptCount val="1"/>
                <c:pt idx="0">
                  <c:v> Uninsured Losses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'Data Input'!$H$71:$I$71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1C9-44E7-9205-5E973C75C4B4}"/>
            </c:ext>
          </c:extLst>
        </c:ser>
        <c:ser>
          <c:idx val="4"/>
          <c:order val="4"/>
          <c:tx>
            <c:strRef>
              <c:f>'Data Input'!$A$72</c:f>
              <c:strCache>
                <c:ptCount val="1"/>
                <c:pt idx="0">
                  <c:v> Other Claims &amp; Contingencies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'Data Input'!$H$72:$I$72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1C9-44E7-9205-5E973C75C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606592"/>
        <c:axId val="1"/>
      </c:barChart>
      <c:catAx>
        <c:axId val="21396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065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362432526122917"/>
          <c:y val="0.178248031496063"/>
          <c:w val="0.29601525281037977"/>
          <c:h val="0.652569053868266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1071385780046"/>
          <c:y val="6.6889632107023408E-2"/>
          <c:w val="0.86807499700460322"/>
          <c:h val="0.6923076923076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Input'!$F$46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('Data Input'!$A$45,'Data Input'!$A$51,'Data Input'!$A$57)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('Data Input'!$F$50,'Data Input'!$F$56,'Data Input'!$F$61)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8B7-4BD6-8F0F-65F4300D3FF5}"/>
            </c:ext>
          </c:extLst>
        </c:ser>
        <c:ser>
          <c:idx val="1"/>
          <c:order val="1"/>
          <c:tx>
            <c:strRef>
              <c:f>'Data Input'!$G$46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('Data Input'!$A$45,'Data Input'!$A$51,'Data Input'!$A$57)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('Data Input'!$G$50,'Data Input'!$G$56,'Data Input'!$G$61)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8B7-4BD6-8F0F-65F4300D3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608256"/>
        <c:axId val="1"/>
      </c:barChart>
      <c:catAx>
        <c:axId val="21396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08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51188680155138"/>
          <c:y val="0.86322184353821441"/>
          <c:w val="0.53034382513209466"/>
          <c:h val="7.29483292200414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5666711602741"/>
          <c:y val="6.6666883681261987E-2"/>
          <c:w val="0.82826174874930869"/>
          <c:h val="0.45000146484851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'Data Input'!$B$10:$B$19</c:f>
              <c:strCache>
                <c:ptCount val="10"/>
                <c:pt idx="0">
                  <c:v> Taxes 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Other Revenues </c:v>
                </c:pt>
                <c:pt idx="9">
                  <c:v> Total Revenues </c:v>
                </c:pt>
              </c:strCache>
            </c:strRef>
          </c:cat>
          <c:val>
            <c:numRef>
              <c:f>'Data Input'!$H$10:$H$18</c:f>
              <c:numCache>
                <c:formatCode>0</c:formatCode>
                <c:ptCount val="9"/>
                <c:pt idx="0">
                  <c:v>304.07</c:v>
                </c:pt>
                <c:pt idx="1">
                  <c:v>1.97</c:v>
                </c:pt>
                <c:pt idx="2">
                  <c:v>0</c:v>
                </c:pt>
                <c:pt idx="3">
                  <c:v>284.47000000000003</c:v>
                </c:pt>
                <c:pt idx="4">
                  <c:v>0</c:v>
                </c:pt>
                <c:pt idx="5">
                  <c:v>12.48</c:v>
                </c:pt>
                <c:pt idx="6">
                  <c:v>0</c:v>
                </c:pt>
                <c:pt idx="7">
                  <c:v>71.62</c:v>
                </c:pt>
                <c:pt idx="8">
                  <c:v>10.83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0EC-4D38-9EBA-818B2CC192AB}"/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'Data Input'!$B$10:$B$19</c:f>
              <c:strCache>
                <c:ptCount val="10"/>
                <c:pt idx="0">
                  <c:v> Taxes 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Other Revenues </c:v>
                </c:pt>
                <c:pt idx="9">
                  <c:v> Total Revenues </c:v>
                </c:pt>
              </c:strCache>
            </c:strRef>
          </c:cat>
          <c:val>
            <c:numRef>
              <c:f>'Data Input'!$I$10:$I$18</c:f>
              <c:numCache>
                <c:formatCode>_(* #,##0_);_(* \(#,##0\);_(* "-"_);_(@_)</c:formatCode>
                <c:ptCount val="9"/>
                <c:pt idx="0">
                  <c:v>309.01</c:v>
                </c:pt>
                <c:pt idx="1">
                  <c:v>3.44</c:v>
                </c:pt>
                <c:pt idx="2">
                  <c:v>0</c:v>
                </c:pt>
                <c:pt idx="3">
                  <c:v>314.20999999999998</c:v>
                </c:pt>
                <c:pt idx="4">
                  <c:v>0</c:v>
                </c:pt>
                <c:pt idx="5">
                  <c:v>21.06</c:v>
                </c:pt>
                <c:pt idx="6">
                  <c:v>0</c:v>
                </c:pt>
                <c:pt idx="7">
                  <c:v>79.58</c:v>
                </c:pt>
                <c:pt idx="8">
                  <c:v>9.7799999999999994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0EC-4D38-9EBA-818B2CC1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9344"/>
        <c:axId val="1"/>
      </c:barChart>
      <c:catAx>
        <c:axId val="483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39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478299485883137"/>
          <c:y val="0.91000279965004371"/>
          <c:w val="0.22608730307843844"/>
          <c:h val="6.66670166229221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30829860421726E-2"/>
          <c:y val="0.36577241140875927"/>
          <c:w val="0.88326932156390747"/>
          <c:h val="0.530202211032880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Input'!$B$87</c:f>
              <c:strCache>
                <c:ptCount val="1"/>
                <c:pt idx="0">
                  <c:v> Taxes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Input'!$C$87:$G$87</c:f>
              <c:numCache>
                <c:formatCode>_(* #,##0_);_(* \(#,##0\);_(* "-"_);_(@_)</c:formatCode>
                <c:ptCount val="5"/>
                <c:pt idx="0">
                  <c:v>223591</c:v>
                </c:pt>
                <c:pt idx="1">
                  <c:v>206909</c:v>
                </c:pt>
                <c:pt idx="2">
                  <c:v>208295</c:v>
                </c:pt>
                <c:pt idx="3">
                  <c:v>217716</c:v>
                </c:pt>
                <c:pt idx="4">
                  <c:v>221254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0FD-45F8-B032-C2DF41BDE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7680"/>
        <c:axId val="1"/>
      </c:barChart>
      <c:catAx>
        <c:axId val="483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37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81057221917255E-2"/>
          <c:y val="5.3280182181621956E-2"/>
          <c:w val="0.56384097121708765"/>
          <c:h val="0.89811219638561279"/>
        </c:manualLayout>
      </c:layout>
      <c:pieChart>
        <c:varyColors val="0"/>
        <c:ser>
          <c:idx val="0"/>
          <c:order val="0"/>
          <c:dPt>
            <c:idx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00-3FEA-4929-B73F-E5E6BCBC82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EA-4929-B73F-E5E6BCBC82AB}"/>
              </c:ext>
            </c:extLst>
          </c:dPt>
          <c:dPt>
            <c:idx val="2"/>
            <c:bubble3D val="0"/>
            <c:spPr>
              <a:solidFill>
                <a:srgbClr val="E46C0A"/>
              </a:solidFill>
            </c:spPr>
            <c:extLst>
              <c:ext xmlns:c16="http://schemas.microsoft.com/office/drawing/2014/chart" uri="{C3380CC4-5D6E-409C-BE32-E72D297353CC}">
                <c16:uniqueId val="{00000002-3FEA-4929-B73F-E5E6BCBC82AB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FEA-4929-B73F-E5E6BCBC82A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3FEA-4929-B73F-E5E6BCBC82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FEA-4929-B73F-E5E6BCBC82AB}"/>
              </c:ext>
            </c:extLst>
          </c:dPt>
          <c:dPt>
            <c:idx val="6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6-3FEA-4929-B73F-E5E6BCBC82AB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3FEA-4929-B73F-E5E6BCBC82AB}"/>
              </c:ext>
            </c:extLst>
          </c:dPt>
          <c:dPt>
            <c:idx val="8"/>
            <c:bubble3D val="0"/>
            <c:spPr>
              <a:solidFill>
                <a:srgbClr val="339966"/>
              </a:solidFill>
            </c:spPr>
            <c:extLst>
              <c:ext xmlns:c16="http://schemas.microsoft.com/office/drawing/2014/chart" uri="{C3380CC4-5D6E-409C-BE32-E72D297353CC}">
                <c16:uniqueId val="{00000008-3FEA-4929-B73F-E5E6BCBC82AB}"/>
              </c:ext>
            </c:extLst>
          </c:dPt>
          <c:dPt>
            <c:idx val="9"/>
            <c:bubble3D val="0"/>
            <c:spPr>
              <a:solidFill>
                <a:srgbClr val="B8A9CB"/>
              </a:solidFill>
            </c:spPr>
            <c:extLst>
              <c:ext xmlns:c16="http://schemas.microsoft.com/office/drawing/2014/chart" uri="{C3380CC4-5D6E-409C-BE32-E72D297353CC}">
                <c16:uniqueId val="{00000009-3FEA-4929-B73F-E5E6BCBC82AB}"/>
              </c:ext>
            </c:extLst>
          </c:dPt>
          <c:dPt>
            <c:idx val="10"/>
            <c:bubble3D val="0"/>
            <c:spPr>
              <a:solidFill>
                <a:srgbClr val="C3D69B"/>
              </a:solidFill>
            </c:spPr>
            <c:extLst>
              <c:ext xmlns:c16="http://schemas.microsoft.com/office/drawing/2014/chart" uri="{C3380CC4-5D6E-409C-BE32-E72D297353CC}">
                <c16:uniqueId val="{0000000A-3FEA-4929-B73F-E5E6BCBC82AB}"/>
              </c:ext>
            </c:extLst>
          </c:dPt>
          <c:cat>
            <c:strRef>
              <c:f>'Data Input'!$B$21:$B$31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'Data Input'!$E$21:$E$31</c:f>
              <c:numCache>
                <c:formatCode>_(* #,##0_);_(* \(#,##0\);_(* "-"_);_(@_)</c:formatCode>
                <c:ptCount val="11"/>
                <c:pt idx="0">
                  <c:v>170779</c:v>
                </c:pt>
                <c:pt idx="1">
                  <c:v>5143</c:v>
                </c:pt>
                <c:pt idx="2">
                  <c:v>0</c:v>
                </c:pt>
                <c:pt idx="3">
                  <c:v>129837</c:v>
                </c:pt>
                <c:pt idx="4">
                  <c:v>131747</c:v>
                </c:pt>
                <c:pt idx="5">
                  <c:v>0</c:v>
                </c:pt>
                <c:pt idx="6">
                  <c:v>1259</c:v>
                </c:pt>
                <c:pt idx="7">
                  <c:v>0</c:v>
                </c:pt>
                <c:pt idx="8">
                  <c:v>38250</c:v>
                </c:pt>
                <c:pt idx="9">
                  <c:v>9522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EA-4929-B73F-E5E6BCBC8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01400212999975"/>
          <c:y val="6.1162217527687086E-2"/>
          <c:w val="0.29268315961613445"/>
          <c:h val="0.874620382818001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7721021611002"/>
          <c:y val="5.58659979841322E-2"/>
          <c:w val="0.84479371316306484"/>
          <c:h val="0.4692743830667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'Data Input'!$B$21:$B$31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'Data Input'!$H$21:$H$31</c:f>
              <c:numCache>
                <c:formatCode>_(* #,##0_);_(* \(#,##0\);_(* "-"_);_(@_)</c:formatCode>
                <c:ptCount val="11"/>
                <c:pt idx="0">
                  <c:v>247.48</c:v>
                </c:pt>
                <c:pt idx="1">
                  <c:v>0</c:v>
                </c:pt>
                <c:pt idx="2">
                  <c:v>0</c:v>
                </c:pt>
                <c:pt idx="3">
                  <c:v>113.26</c:v>
                </c:pt>
                <c:pt idx="4">
                  <c:v>190.88</c:v>
                </c:pt>
                <c:pt idx="5">
                  <c:v>0</c:v>
                </c:pt>
                <c:pt idx="6">
                  <c:v>1.57</c:v>
                </c:pt>
                <c:pt idx="7">
                  <c:v>0</c:v>
                </c:pt>
                <c:pt idx="8">
                  <c:v>34.340000000000003</c:v>
                </c:pt>
                <c:pt idx="9">
                  <c:v>14.54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BF4-429E-90EB-39FE2E8802BB}"/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'Data Input'!$B$21:$B$31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'Data Input'!$I$21:$I$31</c:f>
              <c:numCache>
                <c:formatCode>_(* #,##0_);_(* \(#,##0\);_(* "-"_);_(@_)</c:formatCode>
                <c:ptCount val="11"/>
                <c:pt idx="0">
                  <c:v>199.15</c:v>
                </c:pt>
                <c:pt idx="1">
                  <c:v>6.34</c:v>
                </c:pt>
                <c:pt idx="2">
                  <c:v>0</c:v>
                </c:pt>
                <c:pt idx="3">
                  <c:v>183.62</c:v>
                </c:pt>
                <c:pt idx="4">
                  <c:v>207.67</c:v>
                </c:pt>
                <c:pt idx="5">
                  <c:v>0</c:v>
                </c:pt>
                <c:pt idx="6">
                  <c:v>2.78</c:v>
                </c:pt>
                <c:pt idx="7">
                  <c:v>0</c:v>
                </c:pt>
                <c:pt idx="8">
                  <c:v>5.79</c:v>
                </c:pt>
                <c:pt idx="9">
                  <c:v>13.99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BF4-429E-90EB-39FE2E880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241088"/>
        <c:axId val="1"/>
      </c:barChart>
      <c:catAx>
        <c:axId val="213724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7241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131630648330061"/>
          <c:y val="0.89664921773046524"/>
          <c:w val="0.28880157170923382"/>
          <c:h val="5.0279329608938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5419847328243"/>
          <c:y val="0.35875805183519771"/>
          <c:w val="0.84732824427480913"/>
          <c:h val="0.5536738437771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Input'!$B$89</c:f>
              <c:strCache>
                <c:ptCount val="1"/>
                <c:pt idx="0">
                  <c:v> General Government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Input'!$C$89:$G$89</c:f>
              <c:numCache>
                <c:formatCode>_(* #,##0_);_(* \(#,##0\);_(* "-"_);_(@_)</c:formatCode>
                <c:ptCount val="5"/>
                <c:pt idx="0">
                  <c:v>129857</c:v>
                </c:pt>
                <c:pt idx="1">
                  <c:v>171826</c:v>
                </c:pt>
                <c:pt idx="2">
                  <c:v>170779</c:v>
                </c:pt>
                <c:pt idx="3">
                  <c:v>177197</c:v>
                </c:pt>
                <c:pt idx="4">
                  <c:v>142594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A19-438F-BF93-BD320773F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602016"/>
        <c:axId val="1"/>
      </c:barChart>
      <c:catAx>
        <c:axId val="21396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020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41888100678"/>
          <c:y val="4.3243300310520892E-2"/>
          <c:w val="0.72173989654795401"/>
          <c:h val="0.83243353097752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Input'!$B$19</c:f>
              <c:strCache>
                <c:ptCount val="1"/>
                <c:pt idx="0">
                  <c:v> Total Revenues 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Input'!$C$19:$G$19</c:f>
              <c:numCache>
                <c:formatCode>_(* #,##0_);_(* \(#,##0\);_(* "-"_);_(@_)</c:formatCode>
                <c:ptCount val="5"/>
                <c:pt idx="0">
                  <c:v>435702</c:v>
                </c:pt>
                <c:pt idx="1">
                  <c:v>503487</c:v>
                </c:pt>
                <c:pt idx="2">
                  <c:v>491998</c:v>
                </c:pt>
                <c:pt idx="3">
                  <c:v>490779</c:v>
                </c:pt>
                <c:pt idx="4">
                  <c:v>527755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FAD-4B32-8FA0-FD07E2204C5B}"/>
            </c:ext>
          </c:extLst>
        </c:ser>
        <c:ser>
          <c:idx val="1"/>
          <c:order val="1"/>
          <c:tx>
            <c:strRef>
              <c:f>'Data Input'!$B$32</c:f>
              <c:strCache>
                <c:ptCount val="1"/>
                <c:pt idx="0">
                  <c:v> Total Expenditures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Input'!$C$32:$G$32</c:f>
              <c:numCache>
                <c:formatCode>_(* #,##0_);_(* \(#,##0\);_(* "-"_);_(@_)</c:formatCode>
                <c:ptCount val="5"/>
                <c:pt idx="0">
                  <c:v>450004</c:v>
                </c:pt>
                <c:pt idx="1">
                  <c:v>490059</c:v>
                </c:pt>
                <c:pt idx="2">
                  <c:v>486537</c:v>
                </c:pt>
                <c:pt idx="3">
                  <c:v>431085</c:v>
                </c:pt>
                <c:pt idx="4">
                  <c:v>443448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FAD-4B32-8FA0-FD07E220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605344"/>
        <c:axId val="1"/>
      </c:barChart>
      <c:lineChart>
        <c:grouping val="standard"/>
        <c:varyColors val="0"/>
        <c:ser>
          <c:idx val="2"/>
          <c:order val="2"/>
          <c:tx>
            <c:strRef>
              <c:f>'Data Input'!$B$41</c:f>
              <c:strCache>
                <c:ptCount val="1"/>
                <c:pt idx="0">
                  <c:v> Total Fund Balance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'Data Input'!$C$5:$G$5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Input'!$C$41:$G$41</c:f>
              <c:numCache>
                <c:formatCode>_(* #,##0_);_(* \(#,##0\);_(* "-"_);_(@_)</c:formatCode>
                <c:ptCount val="5"/>
                <c:pt idx="0">
                  <c:v>590339</c:v>
                </c:pt>
                <c:pt idx="1">
                  <c:v>603767</c:v>
                </c:pt>
                <c:pt idx="2">
                  <c:v>609229</c:v>
                </c:pt>
                <c:pt idx="3">
                  <c:v>668923</c:v>
                </c:pt>
                <c:pt idx="4">
                  <c:v>753228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FAD-4B32-8FA0-FD07E220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605344"/>
        <c:axId val="1"/>
      </c:lineChart>
      <c:catAx>
        <c:axId val="213960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05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5652211044118401E-2"/>
          <c:y val="0.93243356742569339"/>
          <c:w val="0.92826185230100045"/>
          <c:h val="5.94594594594595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849011842897191"/>
          <c:y val="6.6666883681261987E-2"/>
          <c:w val="0.57314282904027336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Input'!$B$36</c:f>
              <c:strCache>
                <c:ptCount val="1"/>
                <c:pt idx="0">
                  <c:v> Nonspendable 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'Data Input'!$D$5:$G$5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'Data Input'!$C$36:$E$36</c:f>
              <c:numCache>
                <c:formatCode>_(* #,##0_);_(* \(#,##0\);_(*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5AF-46AE-A7B1-B36326EDD953}"/>
            </c:ext>
          </c:extLst>
        </c:ser>
        <c:ser>
          <c:idx val="1"/>
          <c:order val="1"/>
          <c:tx>
            <c:strRef>
              <c:f>'Data Input'!$B$37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'Data Input'!$D$5:$G$5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'Data Input'!$D$37:$G$37</c:f>
              <c:numCache>
                <c:formatCode>_(* #,##0_);_(* \(#,##0\);_(* "-"_);_(@_)</c:formatCode>
                <c:ptCount val="4"/>
                <c:pt idx="0">
                  <c:v>342075</c:v>
                </c:pt>
                <c:pt idx="1">
                  <c:v>344369</c:v>
                </c:pt>
                <c:pt idx="2">
                  <c:v>380761</c:v>
                </c:pt>
                <c:pt idx="3">
                  <c:v>351436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5AF-46AE-A7B1-B36326EDD953}"/>
            </c:ext>
          </c:extLst>
        </c:ser>
        <c:ser>
          <c:idx val="2"/>
          <c:order val="2"/>
          <c:tx>
            <c:strRef>
              <c:f>'Data Input'!$B$38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'Data Input'!$D$5:$G$5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'Data Input'!$C$38:$E$38</c:f>
              <c:numCache>
                <c:formatCode>_(* #,##0_);_(* \(#,##0\);_(*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5AF-46AE-A7B1-B36326EDD953}"/>
            </c:ext>
          </c:extLst>
        </c:ser>
        <c:ser>
          <c:idx val="3"/>
          <c:order val="3"/>
          <c:tx>
            <c:strRef>
              <c:f>'Data Input'!$B$39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Input'!$D$5:$G$5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'Data Input'!$C$39:$E$39</c:f>
              <c:numCache>
                <c:formatCode>_(* #,##0_);_(* \(#,##0\);_(*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55AF-46AE-A7B1-B36326EDD953}"/>
            </c:ext>
          </c:extLst>
        </c:ser>
        <c:ser>
          <c:idx val="4"/>
          <c:order val="4"/>
          <c:tx>
            <c:strRef>
              <c:f>'Data Input'!$B$40</c:f>
              <c:strCache>
                <c:ptCount val="1"/>
                <c:pt idx="0">
                  <c:v> Unassigned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Input'!$D$5:$G$5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'Data Input'!$C$40:$F$40</c:f>
              <c:numCache>
                <c:formatCode>_(* #,##0_);_(* \(#,##0\);_(* "-"_);_(@_)</c:formatCode>
                <c:ptCount val="4"/>
                <c:pt idx="0">
                  <c:v>286166</c:v>
                </c:pt>
                <c:pt idx="1">
                  <c:v>261692</c:v>
                </c:pt>
                <c:pt idx="2">
                  <c:v>264860</c:v>
                </c:pt>
                <c:pt idx="3">
                  <c:v>288162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55AF-46AE-A7B1-B36326EDD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605760"/>
        <c:axId val="1"/>
      </c:barChart>
      <c:catAx>
        <c:axId val="21396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05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3529440895359778E-2"/>
          <c:y val="0.90666946631671042"/>
          <c:w val="0.94352944089535973"/>
          <c:h val="7.333368328958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001061482105"/>
          <c:y val="6.6666883681261987E-2"/>
          <c:w val="0.88913137857865421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Input'!$B$36</c:f>
              <c:strCache>
                <c:ptCount val="1"/>
                <c:pt idx="0">
                  <c:v> Nonspendable 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'Data Input'!$H$36:$I$36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21B-4AD8-847B-EBCE67632190}"/>
            </c:ext>
          </c:extLst>
        </c:ser>
        <c:ser>
          <c:idx val="1"/>
          <c:order val="1"/>
          <c:tx>
            <c:strRef>
              <c:f>'Data Input'!$B$37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'Data Input'!$H$37:$I$37</c:f>
              <c:numCache>
                <c:formatCode>_(* #,##0_);_(* \(#,##0\);_(* "-"_);_(@_)</c:formatCode>
                <c:ptCount val="2"/>
                <c:pt idx="0">
                  <c:v>480.96</c:v>
                </c:pt>
                <c:pt idx="1">
                  <c:v>490.83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21B-4AD8-847B-EBCE67632190}"/>
            </c:ext>
          </c:extLst>
        </c:ser>
        <c:ser>
          <c:idx val="2"/>
          <c:order val="2"/>
          <c:tx>
            <c:strRef>
              <c:f>'Data Input'!$B$38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'Data Input'!$H$38:$I$38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21B-4AD8-847B-EBCE67632190}"/>
            </c:ext>
          </c:extLst>
        </c:ser>
        <c:ser>
          <c:idx val="3"/>
          <c:order val="3"/>
          <c:tx>
            <c:strRef>
              <c:f>'Data Input'!$B$39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'Data Input'!$H$39:$I$39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F21B-4AD8-847B-EBCE67632190}"/>
            </c:ext>
          </c:extLst>
        </c:ser>
        <c:ser>
          <c:idx val="4"/>
          <c:order val="4"/>
          <c:tx>
            <c:strRef>
              <c:f>'Data Input'!$B$40</c:f>
              <c:strCache>
                <c:ptCount val="1"/>
                <c:pt idx="0">
                  <c:v> Unassigned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'Data Input'!$H$40:$I$40</c:f>
              <c:numCache>
                <c:formatCode>_(* #,##0_);_(* \(#,##0\);_(* "-"_);_(@_)</c:formatCode>
                <c:ptCount val="2"/>
                <c:pt idx="0">
                  <c:v>369.92</c:v>
                </c:pt>
                <c:pt idx="1">
                  <c:v>561.16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F21B-4AD8-847B-EBCE67632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606176"/>
        <c:axId val="1"/>
      </c:barChart>
      <c:catAx>
        <c:axId val="21396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06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1739115582352638E-2"/>
          <c:y val="0.90333613298337712"/>
          <c:w val="0.93260958432256713"/>
          <c:h val="4.66666666666666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17</xdr:row>
      <xdr:rowOff>0</xdr:rowOff>
    </xdr:to>
    <xdr:graphicFrame macro="">
      <xdr:nvGraphicFramePr>
        <xdr:cNvPr id="2289" name="Chart 1">
          <a:extLst>
            <a:ext uri="{FF2B5EF4-FFF2-40B4-BE49-F238E27FC236}">
              <a16:creationId xmlns:a16="http://schemas.microsoft.com/office/drawing/2014/main" id="{50E0CC46-48A6-4759-BE74-27CB42EB9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4</xdr:col>
      <xdr:colOff>771525</xdr:colOff>
      <xdr:row>33</xdr:row>
      <xdr:rowOff>0</xdr:rowOff>
    </xdr:to>
    <xdr:graphicFrame macro="">
      <xdr:nvGraphicFramePr>
        <xdr:cNvPr id="2290" name="Chart 2">
          <a:extLst>
            <a:ext uri="{FF2B5EF4-FFF2-40B4-BE49-F238E27FC236}">
              <a16:creationId xmlns:a16="http://schemas.microsoft.com/office/drawing/2014/main" id="{6904B499-3BF7-4643-B0A2-4F9EF3B4D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1295400</xdr:colOff>
      <xdr:row>32</xdr:row>
      <xdr:rowOff>171450</xdr:rowOff>
    </xdr:to>
    <xdr:graphicFrame macro="">
      <xdr:nvGraphicFramePr>
        <xdr:cNvPr id="2291" name="Chart 3">
          <a:extLst>
            <a:ext uri="{FF2B5EF4-FFF2-40B4-BE49-F238E27FC236}">
              <a16:creationId xmlns:a16="http://schemas.microsoft.com/office/drawing/2014/main" id="{F4E4A774-7B6E-46D7-BA7A-39678962B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1152525</xdr:colOff>
      <xdr:row>18</xdr:row>
      <xdr:rowOff>133350</xdr:rowOff>
    </xdr:from>
    <xdr:to>
      <xdr:col>7</xdr:col>
      <xdr:colOff>771525</xdr:colOff>
      <xdr:row>20</xdr:row>
      <xdr:rowOff>19050</xdr:rowOff>
    </xdr:to>
    <xdr:sp macro="" textlink="">
      <xdr:nvSpPr>
        <xdr:cNvPr id="2066" name="Drop Down 18" hidden="1">
          <a:extLst>
            <a:ext uri="{63B3BB69-23CF-44E3-9099-C40C66FF867C}">
              <a14:compatExt xmlns:a14="http://schemas.microsoft.com/office/drawing/2010/main" spid="_x0000_s2066"/>
            </a:ext>
            <a:ext uri="{FF2B5EF4-FFF2-40B4-BE49-F238E27FC236}">
              <a16:creationId xmlns:a16="http://schemas.microsoft.com/office/drawing/2014/main" id="{930C94DD-0F17-4978-BCFE-67F68A61396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866775</xdr:colOff>
      <xdr:row>17</xdr:row>
      <xdr:rowOff>0</xdr:rowOff>
    </xdr:to>
    <xdr:graphicFrame macro="">
      <xdr:nvGraphicFramePr>
        <xdr:cNvPr id="3302" name="Chart 4">
          <a:extLst>
            <a:ext uri="{FF2B5EF4-FFF2-40B4-BE49-F238E27FC236}">
              <a16:creationId xmlns:a16="http://schemas.microsoft.com/office/drawing/2014/main" id="{A9ECF6CE-E1B8-4B77-9679-976043FC1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171450</xdr:rowOff>
    </xdr:from>
    <xdr:to>
      <xdr:col>5</xdr:col>
      <xdr:colOff>552450</xdr:colOff>
      <xdr:row>36</xdr:row>
      <xdr:rowOff>152400</xdr:rowOff>
    </xdr:to>
    <xdr:graphicFrame macro="">
      <xdr:nvGraphicFramePr>
        <xdr:cNvPr id="3303" name="Chart 5">
          <a:extLst>
            <a:ext uri="{FF2B5EF4-FFF2-40B4-BE49-F238E27FC236}">
              <a16:creationId xmlns:a16="http://schemas.microsoft.com/office/drawing/2014/main" id="{485853F4-A1DA-4B40-8DBC-A3CC66BAC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571500</xdr:colOff>
      <xdr:row>18</xdr:row>
      <xdr:rowOff>180975</xdr:rowOff>
    </xdr:from>
    <xdr:to>
      <xdr:col>9</xdr:col>
      <xdr:colOff>1323975</xdr:colOff>
      <xdr:row>36</xdr:row>
      <xdr:rowOff>123825</xdr:rowOff>
    </xdr:to>
    <xdr:graphicFrame macro="">
      <xdr:nvGraphicFramePr>
        <xdr:cNvPr id="3304" name="Chart 6">
          <a:extLst>
            <a:ext uri="{FF2B5EF4-FFF2-40B4-BE49-F238E27FC236}">
              <a16:creationId xmlns:a16="http://schemas.microsoft.com/office/drawing/2014/main" id="{20470DF7-1D6D-4EB1-B5E4-BE0C4BC5535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1514475</xdr:colOff>
      <xdr:row>19</xdr:row>
      <xdr:rowOff>123825</xdr:rowOff>
    </xdr:from>
    <xdr:to>
      <xdr:col>7</xdr:col>
      <xdr:colOff>485775</xdr:colOff>
      <xdr:row>20</xdr:row>
      <xdr:rowOff>171450</xdr:rowOff>
    </xdr:to>
    <xdr:sp macro="" textlink="">
      <xdr:nvSpPr>
        <xdr:cNvPr id="3079" name="Drop Down 7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A8223229-9A23-4ABB-A89C-1323778C911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19</xdr:row>
      <xdr:rowOff>0</xdr:rowOff>
    </xdr:to>
    <xdr:graphicFrame macro="">
      <xdr:nvGraphicFramePr>
        <xdr:cNvPr id="11487" name="Chart 7">
          <a:extLst>
            <a:ext uri="{FF2B5EF4-FFF2-40B4-BE49-F238E27FC236}">
              <a16:creationId xmlns:a16="http://schemas.microsoft.com/office/drawing/2014/main" id="{F7366515-F6C6-4EAA-8AED-C1721BE97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8</xdr:col>
      <xdr:colOff>561975</xdr:colOff>
      <xdr:row>35</xdr:row>
      <xdr:rowOff>0</xdr:rowOff>
    </xdr:to>
    <xdr:graphicFrame macro="">
      <xdr:nvGraphicFramePr>
        <xdr:cNvPr id="11488" name="Chart 8">
          <a:extLst>
            <a:ext uri="{FF2B5EF4-FFF2-40B4-BE49-F238E27FC236}">
              <a16:creationId xmlns:a16="http://schemas.microsoft.com/office/drawing/2014/main" id="{2E343386-0E86-4833-8497-8FBF9A2DF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20</xdr:row>
      <xdr:rowOff>19050</xdr:rowOff>
    </xdr:from>
    <xdr:to>
      <xdr:col>4</xdr:col>
      <xdr:colOff>800100</xdr:colOff>
      <xdr:row>35</xdr:row>
      <xdr:rowOff>19050</xdr:rowOff>
    </xdr:to>
    <xdr:graphicFrame macro="">
      <xdr:nvGraphicFramePr>
        <xdr:cNvPr id="11489" name="Chart 9">
          <a:extLst>
            <a:ext uri="{FF2B5EF4-FFF2-40B4-BE49-F238E27FC236}">
              <a16:creationId xmlns:a16="http://schemas.microsoft.com/office/drawing/2014/main" id="{4B236813-206E-497C-9713-3463DDD51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142875</xdr:colOff>
      <xdr:row>17</xdr:row>
      <xdr:rowOff>0</xdr:rowOff>
    </xdr:to>
    <xdr:graphicFrame macro="">
      <xdr:nvGraphicFramePr>
        <xdr:cNvPr id="12659" name="Chart 10">
          <a:extLst>
            <a:ext uri="{FF2B5EF4-FFF2-40B4-BE49-F238E27FC236}">
              <a16:creationId xmlns:a16="http://schemas.microsoft.com/office/drawing/2014/main" id="{FC52F7AB-67C2-4E32-A558-79D171692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2</xdr:row>
      <xdr:rowOff>9525</xdr:rowOff>
    </xdr:from>
    <xdr:to>
      <xdr:col>10</xdr:col>
      <xdr:colOff>323850</xdr:colOff>
      <xdr:row>17</xdr:row>
      <xdr:rowOff>9525</xdr:rowOff>
    </xdr:to>
    <xdr:graphicFrame macro="">
      <xdr:nvGraphicFramePr>
        <xdr:cNvPr id="12660" name="Chart 11">
          <a:extLst>
            <a:ext uri="{FF2B5EF4-FFF2-40B4-BE49-F238E27FC236}">
              <a16:creationId xmlns:a16="http://schemas.microsoft.com/office/drawing/2014/main" id="{135DB3A6-53BA-414F-AEE6-844E0DC67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85725</xdr:colOff>
      <xdr:row>33</xdr:row>
      <xdr:rowOff>0</xdr:rowOff>
    </xdr:to>
    <xdr:graphicFrame macro="">
      <xdr:nvGraphicFramePr>
        <xdr:cNvPr id="12661" name="Chart 12">
          <a:extLst>
            <a:ext uri="{FF2B5EF4-FFF2-40B4-BE49-F238E27FC236}">
              <a16:creationId xmlns:a16="http://schemas.microsoft.com/office/drawing/2014/main" id="{219DD9B6-D997-46ED-A790-D9B1B9B28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18</xdr:row>
      <xdr:rowOff>0</xdr:rowOff>
    </xdr:from>
    <xdr:to>
      <xdr:col>16</xdr:col>
      <xdr:colOff>0</xdr:colOff>
      <xdr:row>33</xdr:row>
      <xdr:rowOff>9525</xdr:rowOff>
    </xdr:to>
    <xdr:graphicFrame macro="">
      <xdr:nvGraphicFramePr>
        <xdr:cNvPr id="12662" name="Chart 13">
          <a:extLst>
            <a:ext uri="{FF2B5EF4-FFF2-40B4-BE49-F238E27FC236}">
              <a16:creationId xmlns:a16="http://schemas.microsoft.com/office/drawing/2014/main" id="{DE243DC9-04BD-4929-907E-52C9995D6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390525</xdr:colOff>
      <xdr:row>2</xdr:row>
      <xdr:rowOff>9525</xdr:rowOff>
    </xdr:from>
    <xdr:to>
      <xdr:col>16</xdr:col>
      <xdr:colOff>0</xdr:colOff>
      <xdr:row>17</xdr:row>
      <xdr:rowOff>0</xdr:rowOff>
    </xdr:to>
    <xdr:graphicFrame macro="">
      <xdr:nvGraphicFramePr>
        <xdr:cNvPr id="12663" name="Chart 14">
          <a:extLst>
            <a:ext uri="{FF2B5EF4-FFF2-40B4-BE49-F238E27FC236}">
              <a16:creationId xmlns:a16="http://schemas.microsoft.com/office/drawing/2014/main" id="{604DA7BA-5E60-4584-AB07-02F38740C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showGridLines="0" zoomScaleNormal="100" workbookViewId="0">
      <selection sqref="A1:L1"/>
    </sheetView>
  </sheetViews>
  <sheetFormatPr defaultRowHeight="14.25"/>
  <cols>
    <col min="1" max="1" width="3.5703125" style="36" customWidth="1"/>
    <col min="2" max="2" width="2.7109375" style="36" customWidth="1"/>
    <col min="3" max="3" width="3.5703125" style="36" customWidth="1"/>
    <col min="4" max="4" width="2.7109375" style="36" customWidth="1"/>
    <col min="5" max="12" width="9.140625" style="36" customWidth="1"/>
    <col min="13" max="16384" width="9.140625" style="34"/>
  </cols>
  <sheetData>
    <row r="1" spans="1:12" ht="18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">
      <c r="A2" s="35"/>
    </row>
    <row r="3" spans="1:12" ht="15">
      <c r="A3" s="37" t="s">
        <v>1</v>
      </c>
    </row>
    <row r="4" spans="1:12" ht="15">
      <c r="A4" s="37" t="s">
        <v>2</v>
      </c>
    </row>
    <row r="5" spans="1:12" ht="14.45" customHeight="1"/>
    <row r="6" spans="1:12" ht="14.45" customHeight="1">
      <c r="A6" s="38" t="s">
        <v>3</v>
      </c>
    </row>
    <row r="7" spans="1:12">
      <c r="A7" s="38" t="s">
        <v>4</v>
      </c>
    </row>
    <row r="8" spans="1:12">
      <c r="A8" s="38" t="s">
        <v>5</v>
      </c>
    </row>
    <row r="9" spans="1:12">
      <c r="A9" s="38" t="s">
        <v>6</v>
      </c>
    </row>
    <row r="11" spans="1:12">
      <c r="B11" s="39" t="s">
        <v>7</v>
      </c>
      <c r="C11" s="36" t="s">
        <v>8</v>
      </c>
    </row>
    <row r="12" spans="1:12">
      <c r="B12" s="40" t="s">
        <v>9</v>
      </c>
      <c r="C12" s="36" t="s">
        <v>10</v>
      </c>
    </row>
    <row r="13" spans="1:12">
      <c r="B13" s="40" t="s">
        <v>11</v>
      </c>
      <c r="C13" s="36" t="s">
        <v>12</v>
      </c>
    </row>
    <row r="14" spans="1:12">
      <c r="B14" s="40" t="s">
        <v>13</v>
      </c>
      <c r="C14" s="36" t="s">
        <v>14</v>
      </c>
    </row>
    <row r="16" spans="1:12">
      <c r="A16" s="38" t="s">
        <v>15</v>
      </c>
    </row>
    <row r="17" spans="1:5" ht="14.45" customHeight="1">
      <c r="A17" s="38" t="s">
        <v>16</v>
      </c>
    </row>
    <row r="18" spans="1:5" ht="14.45" customHeight="1">
      <c r="A18" s="38"/>
    </row>
    <row r="19" spans="1:5">
      <c r="B19" s="39" t="s">
        <v>7</v>
      </c>
      <c r="C19" s="38" t="s">
        <v>17</v>
      </c>
      <c r="D19" s="38"/>
    </row>
    <row r="20" spans="1:5">
      <c r="B20" s="39"/>
      <c r="C20" s="38" t="s">
        <v>18</v>
      </c>
      <c r="D20" s="38"/>
    </row>
    <row r="21" spans="1:5">
      <c r="B21" s="38"/>
      <c r="C21" s="38"/>
      <c r="D21" s="38"/>
    </row>
    <row r="22" spans="1:5">
      <c r="B22" s="39" t="s">
        <v>9</v>
      </c>
      <c r="C22" s="38" t="s">
        <v>19</v>
      </c>
      <c r="D22" s="38"/>
    </row>
    <row r="23" spans="1:5">
      <c r="B23" s="38"/>
      <c r="C23" s="38"/>
      <c r="D23" s="38"/>
    </row>
    <row r="24" spans="1:5">
      <c r="D24" s="36" t="s">
        <v>20</v>
      </c>
      <c r="E24" s="38" t="s">
        <v>21</v>
      </c>
    </row>
    <row r="25" spans="1:5">
      <c r="E25" s="38" t="s">
        <v>22</v>
      </c>
    </row>
    <row r="26" spans="1:5">
      <c r="E26" s="36" t="s">
        <v>23</v>
      </c>
    </row>
    <row r="28" spans="1:5" ht="14.45" customHeight="1">
      <c r="D28" s="36" t="s">
        <v>24</v>
      </c>
      <c r="E28" s="38" t="s">
        <v>25</v>
      </c>
    </row>
    <row r="29" spans="1:5">
      <c r="E29" s="38" t="s">
        <v>26</v>
      </c>
    </row>
    <row r="30" spans="1:5">
      <c r="E30" s="38" t="s">
        <v>27</v>
      </c>
    </row>
    <row r="31" spans="1:5" ht="14.45" customHeight="1">
      <c r="E31" s="38" t="s">
        <v>28</v>
      </c>
    </row>
    <row r="33" spans="2:5">
      <c r="B33" s="39" t="s">
        <v>11</v>
      </c>
      <c r="C33" s="38" t="s">
        <v>29</v>
      </c>
      <c r="D33" s="38"/>
    </row>
    <row r="34" spans="2:5">
      <c r="B34" s="39"/>
      <c r="C34" s="38" t="s">
        <v>30</v>
      </c>
      <c r="D34" s="38"/>
    </row>
    <row r="35" spans="2:5">
      <c r="B35" s="39"/>
      <c r="C35" s="38"/>
      <c r="D35" s="38"/>
    </row>
    <row r="36" spans="2:5">
      <c r="D36" s="36" t="s">
        <v>20</v>
      </c>
      <c r="E36" s="38" t="s">
        <v>21</v>
      </c>
    </row>
    <row r="37" spans="2:5">
      <c r="E37" s="38" t="s">
        <v>22</v>
      </c>
    </row>
    <row r="38" spans="2:5">
      <c r="E38" s="38" t="s">
        <v>23</v>
      </c>
    </row>
    <row r="40" spans="2:5" ht="14.45" customHeight="1">
      <c r="D40" s="36" t="s">
        <v>24</v>
      </c>
      <c r="E40" s="38" t="s">
        <v>31</v>
      </c>
    </row>
    <row r="41" spans="2:5">
      <c r="E41" s="38" t="s">
        <v>32</v>
      </c>
    </row>
    <row r="42" spans="2:5">
      <c r="E42" s="38" t="s">
        <v>33</v>
      </c>
    </row>
    <row r="43" spans="2:5">
      <c r="E43" s="38" t="s">
        <v>34</v>
      </c>
    </row>
    <row r="44" spans="2:5">
      <c r="E44" s="38" t="s">
        <v>35</v>
      </c>
    </row>
    <row r="45" spans="2:5">
      <c r="E45" s="36" t="s">
        <v>36</v>
      </c>
    </row>
    <row r="47" spans="2:5">
      <c r="B47" s="39" t="s">
        <v>13</v>
      </c>
      <c r="C47" s="38" t="s">
        <v>37</v>
      </c>
      <c r="D47" s="38"/>
    </row>
    <row r="48" spans="2:5">
      <c r="B48" s="38"/>
      <c r="C48" s="38" t="s">
        <v>38</v>
      </c>
      <c r="D48" s="38"/>
    </row>
    <row r="49" spans="2:5">
      <c r="B49" s="38"/>
      <c r="C49" s="38" t="s">
        <v>39</v>
      </c>
      <c r="D49" s="38"/>
    </row>
    <row r="50" spans="2:5">
      <c r="B50" s="38"/>
      <c r="C50" s="38"/>
      <c r="D50" s="38"/>
    </row>
    <row r="51" spans="2:5" ht="15">
      <c r="D51" s="36" t="s">
        <v>20</v>
      </c>
      <c r="E51" s="37" t="s">
        <v>40</v>
      </c>
    </row>
    <row r="52" spans="2:5" ht="15">
      <c r="E52" s="37" t="s">
        <v>41</v>
      </c>
    </row>
    <row r="54" spans="2:5">
      <c r="D54" s="36" t="s">
        <v>24</v>
      </c>
      <c r="E54" s="38" t="s">
        <v>42</v>
      </c>
    </row>
    <row r="55" spans="2:5">
      <c r="E55" s="38" t="s">
        <v>43</v>
      </c>
    </row>
    <row r="57" spans="2:5">
      <c r="D57" s="36" t="s">
        <v>44</v>
      </c>
      <c r="E57" s="38" t="s">
        <v>45</v>
      </c>
    </row>
    <row r="58" spans="2:5">
      <c r="E58" s="38" t="s">
        <v>46</v>
      </c>
    </row>
    <row r="59" spans="2:5">
      <c r="E59" s="38" t="s">
        <v>47</v>
      </c>
    </row>
    <row r="60" spans="2:5">
      <c r="E60" s="38" t="s">
        <v>48</v>
      </c>
    </row>
    <row r="61" spans="2:5">
      <c r="E61" s="38" t="s">
        <v>49</v>
      </c>
    </row>
    <row r="62" spans="2:5">
      <c r="E62" s="38" t="s">
        <v>50</v>
      </c>
    </row>
    <row r="64" spans="2:5">
      <c r="B64" s="39" t="s">
        <v>51</v>
      </c>
      <c r="C64" s="38" t="s">
        <v>52</v>
      </c>
      <c r="D64" s="38"/>
    </row>
    <row r="65" spans="2:5">
      <c r="B65" s="38"/>
      <c r="C65" s="38" t="s">
        <v>53</v>
      </c>
      <c r="D65" s="38"/>
    </row>
    <row r="66" spans="2:5">
      <c r="B66" s="38"/>
      <c r="C66" s="38"/>
      <c r="D66" s="38"/>
    </row>
    <row r="67" spans="2:5" ht="15">
      <c r="D67" s="36" t="s">
        <v>20</v>
      </c>
      <c r="E67" s="37" t="s">
        <v>54</v>
      </c>
    </row>
    <row r="68" spans="2:5" ht="15">
      <c r="E68" s="37" t="s">
        <v>55</v>
      </c>
    </row>
    <row r="70" spans="2:5">
      <c r="D70" s="36" t="s">
        <v>24</v>
      </c>
      <c r="E70" s="38" t="s">
        <v>56</v>
      </c>
    </row>
    <row r="71" spans="2:5">
      <c r="E71" s="38" t="s">
        <v>57</v>
      </c>
    </row>
    <row r="73" spans="2:5">
      <c r="B73" s="39" t="s">
        <v>58</v>
      </c>
      <c r="C73" s="38" t="s">
        <v>59</v>
      </c>
      <c r="D73" s="38"/>
    </row>
    <row r="74" spans="2:5">
      <c r="B74" s="38"/>
      <c r="C74" s="38" t="s">
        <v>60</v>
      </c>
      <c r="D74" s="38"/>
    </row>
    <row r="75" spans="2:5">
      <c r="B75" s="38"/>
      <c r="C75" s="38" t="s">
        <v>61</v>
      </c>
      <c r="D75" s="38"/>
    </row>
    <row r="76" spans="2:5">
      <c r="B76" s="38"/>
      <c r="C76" s="38" t="s">
        <v>62</v>
      </c>
      <c r="D76" s="38"/>
    </row>
    <row r="77" spans="2:5">
      <c r="B77" s="38"/>
      <c r="C77" s="38" t="s">
        <v>63</v>
      </c>
      <c r="D77" s="38"/>
    </row>
    <row r="79" spans="2:5">
      <c r="B79" s="39" t="s">
        <v>64</v>
      </c>
      <c r="C79" s="38" t="s">
        <v>65</v>
      </c>
      <c r="D79" s="38"/>
    </row>
    <row r="81" spans="1:4">
      <c r="B81" s="39" t="s">
        <v>66</v>
      </c>
      <c r="C81" s="38" t="s">
        <v>67</v>
      </c>
      <c r="D81" s="38"/>
    </row>
    <row r="82" spans="1:4">
      <c r="B82" s="38"/>
      <c r="C82" s="38" t="s">
        <v>68</v>
      </c>
      <c r="D82" s="38"/>
    </row>
    <row r="84" spans="1:4">
      <c r="A84" s="38" t="s">
        <v>69</v>
      </c>
    </row>
    <row r="85" spans="1:4">
      <c r="A85" s="38" t="s">
        <v>70</v>
      </c>
    </row>
    <row r="86" spans="1:4">
      <c r="A86" s="38" t="s">
        <v>71</v>
      </c>
    </row>
    <row r="88" spans="1:4" ht="15">
      <c r="A88" s="37" t="s">
        <v>72</v>
      </c>
    </row>
    <row r="89" spans="1:4" ht="15">
      <c r="A89" s="37" t="s">
        <v>73</v>
      </c>
    </row>
    <row r="90" spans="1:4" ht="15">
      <c r="A90" s="37" t="s">
        <v>74</v>
      </c>
    </row>
    <row r="92" spans="1:4">
      <c r="A92" s="38" t="s">
        <v>75</v>
      </c>
    </row>
    <row r="93" spans="1:4">
      <c r="A93" s="38" t="s">
        <v>76</v>
      </c>
    </row>
  </sheetData>
  <sheetProtection formatCells="0" formatColumns="0" formatRows="0" insertColumns="0" insertRows="0"/>
  <mergeCells count="1">
    <mergeCell ref="A1:L1"/>
  </mergeCells>
  <printOptions horizontalCentered="1"/>
  <pageMargins left="0.5" right="0.5" top="0.5" bottom="0.5" header="0.5" footer="0.5"/>
  <pageSetup orientation="portrait" r:id="rId1"/>
  <headerFooter alignWithMargins="0">
    <oddFooter>&amp;C&amp;"Arial,Regular"&amp;P</oddFooter>
  </headerFooter>
  <rowBreaks count="1" manualBreakCount="1">
    <brk id="50" max="11" man="1"/>
  </rowBreaks>
  <ignoredErrors>
    <ignoredError sqref="B36:B81 B11:B19 B21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9"/>
  <sheetViews>
    <sheetView tabSelected="1" topLeftCell="A18" zoomScaleNormal="100" workbookViewId="0">
      <selection activeCell="B37" sqref="B37"/>
    </sheetView>
  </sheetViews>
  <sheetFormatPr defaultColWidth="9" defaultRowHeight="15" customHeight="1"/>
  <cols>
    <col min="1" max="1" width="34.140625" style="42" customWidth="1"/>
    <col min="2" max="2" width="31" style="42" customWidth="1"/>
    <col min="3" max="3" width="13.42578125" style="42" customWidth="1"/>
    <col min="4" max="7" width="12.42578125" style="42" customWidth="1"/>
    <col min="8" max="8" width="11" style="42" customWidth="1"/>
    <col min="9" max="9" width="10.140625" style="42" customWidth="1"/>
    <col min="10" max="16384" width="9" style="42"/>
  </cols>
  <sheetData>
    <row r="1" spans="1:9" ht="15" customHeight="1">
      <c r="A1" s="33" t="s">
        <v>77</v>
      </c>
      <c r="B1" s="41"/>
      <c r="H1" s="43"/>
      <c r="I1" s="44"/>
    </row>
    <row r="2" spans="1:9" s="45" customFormat="1">
      <c r="A2" s="45" t="s">
        <v>78</v>
      </c>
      <c r="B2" s="46"/>
      <c r="C2" s="77" t="s">
        <v>165</v>
      </c>
    </row>
    <row r="3" spans="1:9" s="45" customFormat="1">
      <c r="A3" s="45" t="s">
        <v>79</v>
      </c>
      <c r="B3" s="46"/>
      <c r="C3" s="83" t="s">
        <v>170</v>
      </c>
    </row>
    <row r="4" spans="1:9" s="45" customFormat="1" ht="17.25">
      <c r="B4" s="46"/>
      <c r="H4" s="47" t="s">
        <v>80</v>
      </c>
      <c r="I4" s="32"/>
    </row>
    <row r="5" spans="1:9" s="49" customFormat="1" ht="17.25" customHeight="1">
      <c r="A5" s="48"/>
      <c r="B5" s="48"/>
      <c r="C5" s="49">
        <v>2017</v>
      </c>
      <c r="D5" s="49">
        <v>2018</v>
      </c>
      <c r="E5" s="49">
        <v>2019</v>
      </c>
      <c r="F5" s="49">
        <v>2020</v>
      </c>
      <c r="G5" s="49">
        <v>2021</v>
      </c>
      <c r="H5" s="50">
        <v>2020</v>
      </c>
      <c r="I5" s="50">
        <v>2021</v>
      </c>
    </row>
    <row r="6" spans="1:9" s="49" customFormat="1" ht="17.25" customHeight="1">
      <c r="A6" s="51"/>
      <c r="B6" s="48"/>
      <c r="H6" s="50"/>
      <c r="I6" s="50"/>
    </row>
    <row r="7" spans="1:9" s="50" customFormat="1" ht="17.25" customHeight="1"/>
    <row r="8" spans="1:9" ht="15" customHeight="1">
      <c r="A8" s="52" t="s">
        <v>81</v>
      </c>
      <c r="C8" s="53"/>
      <c r="E8" s="54"/>
    </row>
    <row r="9" spans="1:9" ht="15" customHeight="1">
      <c r="A9" s="55" t="s">
        <v>8</v>
      </c>
      <c r="F9" s="56"/>
      <c r="G9" s="56"/>
    </row>
    <row r="10" spans="1:9" ht="15" customHeight="1">
      <c r="B10" s="41" t="s">
        <v>82</v>
      </c>
      <c r="C10" s="78">
        <v>223591</v>
      </c>
      <c r="D10" s="78">
        <v>206909</v>
      </c>
      <c r="E10" s="78">
        <v>208295</v>
      </c>
      <c r="F10" s="42">
        <v>217716</v>
      </c>
      <c r="G10" s="78">
        <v>221254</v>
      </c>
      <c r="H10" s="84">
        <f>ROUND(F10/F$75,2)</f>
        <v>304.07</v>
      </c>
      <c r="I10" s="42">
        <f>ROUND(G10/F$75,2)</f>
        <v>309.01</v>
      </c>
    </row>
    <row r="11" spans="1:9" ht="15" customHeight="1">
      <c r="B11" s="41" t="s">
        <v>83</v>
      </c>
      <c r="C11" s="78">
        <v>1324</v>
      </c>
      <c r="D11" s="78">
        <v>1330</v>
      </c>
      <c r="E11" s="78">
        <v>1347</v>
      </c>
      <c r="F11" s="42">
        <v>1410</v>
      </c>
      <c r="G11" s="78">
        <v>2462</v>
      </c>
      <c r="H11" s="84">
        <f t="shared" ref="H11:H18" si="0">ROUND(F11/F$75,2)</f>
        <v>1.97</v>
      </c>
      <c r="I11" s="42">
        <f t="shared" ref="I11:I18" si="1">ROUND(G11/F$75,2)</f>
        <v>3.44</v>
      </c>
    </row>
    <row r="12" spans="1:9" ht="15" customHeight="1">
      <c r="A12" s="57"/>
      <c r="B12" s="41" t="s">
        <v>84</v>
      </c>
      <c r="C12" s="78">
        <v>0</v>
      </c>
      <c r="D12" s="78">
        <v>0</v>
      </c>
      <c r="E12" s="78">
        <v>0</v>
      </c>
      <c r="G12" s="78"/>
      <c r="H12" s="84">
        <f t="shared" si="0"/>
        <v>0</v>
      </c>
      <c r="I12" s="42">
        <f t="shared" si="1"/>
        <v>0</v>
      </c>
    </row>
    <row r="13" spans="1:9" ht="15" customHeight="1">
      <c r="A13" s="57"/>
      <c r="B13" s="41" t="s">
        <v>85</v>
      </c>
      <c r="C13" s="78">
        <v>177538</v>
      </c>
      <c r="D13" s="78">
        <v>205577</v>
      </c>
      <c r="E13" s="78">
        <v>201351</v>
      </c>
      <c r="F13" s="42">
        <v>203683</v>
      </c>
      <c r="G13" s="78">
        <v>224976</v>
      </c>
      <c r="H13" s="84">
        <f t="shared" si="0"/>
        <v>284.47000000000003</v>
      </c>
      <c r="I13" s="42">
        <f t="shared" si="1"/>
        <v>314.20999999999998</v>
      </c>
    </row>
    <row r="14" spans="1:9" ht="15" customHeight="1">
      <c r="A14" s="58"/>
      <c r="B14" s="41" t="s">
        <v>86</v>
      </c>
      <c r="C14" s="78">
        <v>0</v>
      </c>
      <c r="D14" s="78">
        <v>0</v>
      </c>
      <c r="E14" s="78">
        <v>0</v>
      </c>
      <c r="G14" s="78"/>
      <c r="H14" s="84">
        <f t="shared" si="0"/>
        <v>0</v>
      </c>
      <c r="I14" s="42">
        <f t="shared" si="1"/>
        <v>0</v>
      </c>
    </row>
    <row r="15" spans="1:9" ht="15" customHeight="1">
      <c r="A15" s="57"/>
      <c r="B15" s="41" t="s">
        <v>87</v>
      </c>
      <c r="C15" s="78">
        <v>5971</v>
      </c>
      <c r="D15" s="78">
        <v>16209</v>
      </c>
      <c r="E15" s="78">
        <v>9953</v>
      </c>
      <c r="F15" s="42">
        <v>8939</v>
      </c>
      <c r="G15" s="78">
        <v>15082</v>
      </c>
      <c r="H15" s="84">
        <f t="shared" si="0"/>
        <v>12.48</v>
      </c>
      <c r="I15" s="42">
        <f t="shared" si="1"/>
        <v>21.06</v>
      </c>
    </row>
    <row r="16" spans="1:9" ht="15" customHeight="1">
      <c r="A16" s="57"/>
      <c r="B16" s="41" t="s">
        <v>88</v>
      </c>
      <c r="C16" s="78">
        <v>0</v>
      </c>
      <c r="D16" s="78">
        <v>0</v>
      </c>
      <c r="E16" s="78">
        <v>0</v>
      </c>
      <c r="G16" s="78"/>
      <c r="H16" s="84">
        <f t="shared" si="0"/>
        <v>0</v>
      </c>
      <c r="I16" s="42">
        <f t="shared" si="1"/>
        <v>0</v>
      </c>
    </row>
    <row r="17" spans="1:9" ht="15" customHeight="1">
      <c r="B17" s="41" t="s">
        <v>89</v>
      </c>
      <c r="C17" s="78">
        <v>23322</v>
      </c>
      <c r="D17" s="78">
        <v>51029</v>
      </c>
      <c r="E17" s="78">
        <v>56759</v>
      </c>
      <c r="F17" s="42">
        <v>51279</v>
      </c>
      <c r="G17" s="78">
        <v>56980</v>
      </c>
      <c r="H17" s="84">
        <f t="shared" si="0"/>
        <v>71.62</v>
      </c>
      <c r="I17" s="42">
        <f t="shared" si="1"/>
        <v>79.58</v>
      </c>
    </row>
    <row r="18" spans="1:9" ht="15" customHeight="1">
      <c r="B18" s="41" t="s">
        <v>90</v>
      </c>
      <c r="C18" s="78">
        <v>3956</v>
      </c>
      <c r="D18" s="78">
        <v>22433</v>
      </c>
      <c r="E18" s="78">
        <v>14293</v>
      </c>
      <c r="F18" s="42">
        <v>7752</v>
      </c>
      <c r="G18" s="78">
        <v>7001</v>
      </c>
      <c r="H18" s="84">
        <f t="shared" si="0"/>
        <v>10.83</v>
      </c>
      <c r="I18" s="42">
        <f t="shared" si="1"/>
        <v>9.7799999999999994</v>
      </c>
    </row>
    <row r="19" spans="1:9" ht="15" customHeight="1">
      <c r="B19" s="59" t="s">
        <v>91</v>
      </c>
      <c r="C19" s="60">
        <f>SUM(C10:C18)</f>
        <v>435702</v>
      </c>
      <c r="D19" s="60">
        <f t="shared" ref="D19:G19" si="2">SUM(D10:D18)</f>
        <v>503487</v>
      </c>
      <c r="E19" s="60">
        <f t="shared" si="2"/>
        <v>491998</v>
      </c>
      <c r="F19" s="60">
        <f t="shared" si="2"/>
        <v>490779</v>
      </c>
      <c r="G19" s="60">
        <f t="shared" si="2"/>
        <v>527755</v>
      </c>
      <c r="H19" s="60">
        <f>ROUND(F19/E$75,2)</f>
        <v>629.20000000000005</v>
      </c>
      <c r="I19" s="60">
        <f>ROUND(G19/F$75,2)</f>
        <v>737.09</v>
      </c>
    </row>
    <row r="20" spans="1:9" ht="15" customHeight="1">
      <c r="A20" s="55" t="s">
        <v>10</v>
      </c>
    </row>
    <row r="21" spans="1:9" ht="15" customHeight="1">
      <c r="B21" s="41" t="s">
        <v>92</v>
      </c>
      <c r="C21" s="78">
        <v>129857</v>
      </c>
      <c r="D21" s="78">
        <v>171826</v>
      </c>
      <c r="E21" s="78">
        <v>170779</v>
      </c>
      <c r="F21" s="42">
        <v>177197</v>
      </c>
      <c r="G21" s="78">
        <v>142594</v>
      </c>
      <c r="H21" s="42">
        <f>ROUND(F21/F$75,2)</f>
        <v>247.48</v>
      </c>
      <c r="I21" s="42">
        <f>ROUND(G21/F$75,2)</f>
        <v>199.15</v>
      </c>
    </row>
    <row r="22" spans="1:9" ht="15" customHeight="1">
      <c r="B22" s="41" t="s">
        <v>93</v>
      </c>
      <c r="C22" s="78">
        <v>5170</v>
      </c>
      <c r="D22" s="78">
        <v>4950</v>
      </c>
      <c r="E22" s="78">
        <v>5143</v>
      </c>
      <c r="F22" s="42">
        <v>0</v>
      </c>
      <c r="G22" s="78">
        <v>4538</v>
      </c>
      <c r="H22" s="42">
        <f t="shared" ref="H22:H31" si="3">ROUND(F22/F$75,2)</f>
        <v>0</v>
      </c>
      <c r="I22" s="42">
        <f>ROUND(G22/F$75,2)</f>
        <v>6.34</v>
      </c>
    </row>
    <row r="23" spans="1:9" ht="15" customHeight="1">
      <c r="B23" s="41" t="s">
        <v>94</v>
      </c>
      <c r="C23" s="78">
        <v>0</v>
      </c>
      <c r="D23" s="78">
        <v>0</v>
      </c>
      <c r="E23" s="78">
        <v>0</v>
      </c>
      <c r="G23" s="78"/>
      <c r="H23" s="42">
        <f t="shared" si="3"/>
        <v>0</v>
      </c>
      <c r="I23" s="42">
        <f t="shared" ref="I23:I31" si="4">ROUND(G23/F$75,2)</f>
        <v>0</v>
      </c>
    </row>
    <row r="24" spans="1:9" ht="15" customHeight="1">
      <c r="B24" s="41" t="s">
        <v>95</v>
      </c>
      <c r="C24" s="78">
        <v>102770</v>
      </c>
      <c r="D24" s="78">
        <v>101133</v>
      </c>
      <c r="E24" s="78">
        <v>129837</v>
      </c>
      <c r="F24" s="42">
        <v>81091</v>
      </c>
      <c r="G24" s="78">
        <v>131471</v>
      </c>
      <c r="H24" s="42">
        <f t="shared" si="3"/>
        <v>113.26</v>
      </c>
      <c r="I24" s="42">
        <f t="shared" si="4"/>
        <v>183.62</v>
      </c>
    </row>
    <row r="25" spans="1:9" ht="15" customHeight="1">
      <c r="B25" s="41" t="s">
        <v>96</v>
      </c>
      <c r="C25" s="78">
        <v>118978</v>
      </c>
      <c r="D25" s="78">
        <v>148969</v>
      </c>
      <c r="E25" s="78">
        <v>131747</v>
      </c>
      <c r="F25" s="42">
        <v>136673</v>
      </c>
      <c r="G25" s="78">
        <v>148694</v>
      </c>
      <c r="H25" s="42">
        <f t="shared" si="3"/>
        <v>190.88</v>
      </c>
      <c r="I25" s="42">
        <f t="shared" si="4"/>
        <v>207.67</v>
      </c>
    </row>
    <row r="26" spans="1:9" ht="15" customHeight="1">
      <c r="B26" s="41" t="s">
        <v>97</v>
      </c>
      <c r="C26" s="78">
        <v>0</v>
      </c>
      <c r="D26" s="78">
        <v>0</v>
      </c>
      <c r="E26" s="78">
        <v>0</v>
      </c>
      <c r="G26" s="78"/>
      <c r="H26" s="42">
        <f t="shared" si="3"/>
        <v>0</v>
      </c>
      <c r="I26" s="42">
        <f t="shared" si="4"/>
        <v>0</v>
      </c>
    </row>
    <row r="27" spans="1:9" ht="15" customHeight="1">
      <c r="B27" s="41" t="s">
        <v>98</v>
      </c>
      <c r="C27" s="78">
        <v>754</v>
      </c>
      <c r="D27" s="78">
        <v>917</v>
      </c>
      <c r="E27" s="78">
        <v>1259</v>
      </c>
      <c r="F27" s="42">
        <v>1124</v>
      </c>
      <c r="G27" s="78">
        <v>1988</v>
      </c>
      <c r="H27" s="42">
        <f t="shared" si="3"/>
        <v>1.57</v>
      </c>
      <c r="I27" s="42">
        <f t="shared" si="4"/>
        <v>2.78</v>
      </c>
    </row>
    <row r="28" spans="1:9" ht="15" customHeight="1">
      <c r="B28" s="41" t="s">
        <v>99</v>
      </c>
      <c r="C28" s="78">
        <v>0</v>
      </c>
      <c r="D28" s="78">
        <v>0</v>
      </c>
      <c r="E28" s="78">
        <v>0</v>
      </c>
      <c r="G28" s="78"/>
      <c r="H28" s="42">
        <f t="shared" si="3"/>
        <v>0</v>
      </c>
      <c r="I28" s="42">
        <f t="shared" si="4"/>
        <v>0</v>
      </c>
    </row>
    <row r="29" spans="1:9" ht="15" customHeight="1">
      <c r="B29" s="41" t="s">
        <v>100</v>
      </c>
      <c r="C29" s="78">
        <v>82297</v>
      </c>
      <c r="D29" s="78">
        <v>52410</v>
      </c>
      <c r="E29" s="78">
        <v>38250</v>
      </c>
      <c r="F29" s="42">
        <v>24586</v>
      </c>
      <c r="G29" s="78">
        <v>4146</v>
      </c>
      <c r="H29" s="42">
        <f t="shared" si="3"/>
        <v>34.340000000000003</v>
      </c>
      <c r="I29" s="42">
        <f t="shared" si="4"/>
        <v>5.79</v>
      </c>
    </row>
    <row r="30" spans="1:9" ht="15" customHeight="1">
      <c r="B30" s="41" t="s">
        <v>101</v>
      </c>
      <c r="C30" s="78">
        <v>10178</v>
      </c>
      <c r="D30" s="78">
        <v>9854</v>
      </c>
      <c r="E30" s="78">
        <v>9522</v>
      </c>
      <c r="F30" s="42">
        <v>10414</v>
      </c>
      <c r="G30" s="78">
        <v>10017</v>
      </c>
      <c r="H30" s="42">
        <f t="shared" si="3"/>
        <v>14.54</v>
      </c>
      <c r="I30" s="42">
        <f t="shared" si="4"/>
        <v>13.99</v>
      </c>
    </row>
    <row r="31" spans="1:9" ht="15" customHeight="1">
      <c r="B31" s="41" t="s">
        <v>102</v>
      </c>
      <c r="C31" s="78">
        <v>0</v>
      </c>
      <c r="D31" s="78">
        <v>0</v>
      </c>
      <c r="E31" s="78">
        <v>0</v>
      </c>
      <c r="G31" s="78"/>
      <c r="H31" s="42">
        <f t="shared" si="3"/>
        <v>0</v>
      </c>
      <c r="I31" s="42">
        <f t="shared" si="4"/>
        <v>0</v>
      </c>
    </row>
    <row r="32" spans="1:9" ht="15" customHeight="1">
      <c r="B32" s="57" t="s">
        <v>103</v>
      </c>
      <c r="C32" s="60">
        <f>SUM(C21:C31)</f>
        <v>450004</v>
      </c>
      <c r="D32" s="60">
        <f t="shared" ref="D32:G32" si="5">SUM(D21:D31)</f>
        <v>490059</v>
      </c>
      <c r="E32" s="60">
        <f t="shared" si="5"/>
        <v>486537</v>
      </c>
      <c r="F32" s="60">
        <f t="shared" si="5"/>
        <v>431085</v>
      </c>
      <c r="G32" s="60">
        <f t="shared" si="5"/>
        <v>443448</v>
      </c>
      <c r="H32" s="60">
        <f>ROUND(F32/E$75,2)</f>
        <v>552.66999999999996</v>
      </c>
      <c r="I32" s="60">
        <f>ROUND(G32/F$75,2)</f>
        <v>619.34</v>
      </c>
    </row>
    <row r="33" spans="1:9" ht="15.75" customHeight="1" thickBot="1">
      <c r="B33" s="42" t="s">
        <v>104</v>
      </c>
      <c r="C33" s="61">
        <f>+C19-C32</f>
        <v>-14302</v>
      </c>
      <c r="D33" s="61">
        <f>+D19-D32</f>
        <v>13428</v>
      </c>
      <c r="E33" s="61">
        <f>+E19-E32</f>
        <v>5461</v>
      </c>
      <c r="F33" s="61">
        <f>+F19-F32</f>
        <v>59694</v>
      </c>
      <c r="G33" s="61">
        <f>+G19-G32</f>
        <v>84307</v>
      </c>
      <c r="H33" s="61">
        <f>ROUND(F33/E$75,2)</f>
        <v>76.53</v>
      </c>
      <c r="I33" s="61">
        <f>ROUND(G33/F$75,2)</f>
        <v>117.75</v>
      </c>
    </row>
    <row r="34" spans="1:9" ht="15.75" customHeight="1" thickTop="1">
      <c r="A34" s="52" t="s">
        <v>105</v>
      </c>
    </row>
    <row r="35" spans="1:9" ht="17.25" customHeight="1">
      <c r="H35" s="50"/>
      <c r="I35" s="50"/>
    </row>
    <row r="36" spans="1:9" ht="15" customHeight="1">
      <c r="B36" s="42" t="s">
        <v>106</v>
      </c>
      <c r="C36" s="78">
        <v>0</v>
      </c>
      <c r="D36" s="78">
        <v>0</v>
      </c>
      <c r="E36" s="78">
        <v>0</v>
      </c>
      <c r="G36" s="78"/>
      <c r="H36" s="42">
        <f>ROUND(E36/F$75,2)</f>
        <v>0</v>
      </c>
      <c r="I36" s="42">
        <f>ROUND(G36/F$75,2)</f>
        <v>0</v>
      </c>
    </row>
    <row r="37" spans="1:9" ht="15" customHeight="1">
      <c r="B37" s="42" t="s">
        <v>107</v>
      </c>
      <c r="C37" s="78">
        <v>304173</v>
      </c>
      <c r="D37" s="78">
        <v>342075</v>
      </c>
      <c r="E37" s="78">
        <v>344369</v>
      </c>
      <c r="F37" s="42">
        <v>380761</v>
      </c>
      <c r="G37" s="78">
        <v>351436</v>
      </c>
      <c r="H37" s="42">
        <f>ROUND(E37/F$75,2)</f>
        <v>480.96</v>
      </c>
      <c r="I37" s="42">
        <f t="shared" ref="I37:I40" si="6">ROUND(G37/F$75,2)</f>
        <v>490.83</v>
      </c>
    </row>
    <row r="38" spans="1:9" ht="15" customHeight="1">
      <c r="B38" s="42" t="s">
        <v>108</v>
      </c>
      <c r="C38" s="78">
        <v>0</v>
      </c>
      <c r="D38" s="78">
        <v>0</v>
      </c>
      <c r="E38" s="78">
        <v>0</v>
      </c>
      <c r="G38" s="78"/>
      <c r="H38" s="42">
        <f>ROUND(E38/F$75,2)</f>
        <v>0</v>
      </c>
      <c r="I38" s="42">
        <f t="shared" si="6"/>
        <v>0</v>
      </c>
    </row>
    <row r="39" spans="1:9" ht="15" customHeight="1">
      <c r="B39" s="42" t="s">
        <v>109</v>
      </c>
      <c r="C39" s="78">
        <v>0</v>
      </c>
      <c r="D39" s="78">
        <v>0</v>
      </c>
      <c r="E39" s="78">
        <v>0</v>
      </c>
      <c r="G39" s="78"/>
      <c r="H39" s="42">
        <f>ROUND(E39/F$75,2)</f>
        <v>0</v>
      </c>
      <c r="I39" s="42">
        <f t="shared" si="6"/>
        <v>0</v>
      </c>
    </row>
    <row r="40" spans="1:9" ht="15" customHeight="1">
      <c r="B40" s="42" t="s">
        <v>110</v>
      </c>
      <c r="C40" s="78">
        <v>286166</v>
      </c>
      <c r="D40" s="78">
        <v>261692</v>
      </c>
      <c r="E40" s="78">
        <v>264860</v>
      </c>
      <c r="F40" s="42">
        <v>288162</v>
      </c>
      <c r="G40" s="78">
        <v>401792</v>
      </c>
      <c r="H40" s="42">
        <f>ROUND(E40/F$75,2)</f>
        <v>369.92</v>
      </c>
      <c r="I40" s="42">
        <f t="shared" si="6"/>
        <v>561.16</v>
      </c>
    </row>
    <row r="41" spans="1:9" ht="15.75" customHeight="1" thickBot="1">
      <c r="B41" s="62" t="s">
        <v>111</v>
      </c>
      <c r="C41" s="61">
        <f>SUM(C36:C40)</f>
        <v>590339</v>
      </c>
      <c r="D41" s="61">
        <f t="shared" ref="D41:G41" si="7">SUM(D36:D40)</f>
        <v>603767</v>
      </c>
      <c r="E41" s="61">
        <f t="shared" si="7"/>
        <v>609229</v>
      </c>
      <c r="F41" s="61">
        <f t="shared" si="7"/>
        <v>668923</v>
      </c>
      <c r="G41" s="61">
        <f t="shared" si="7"/>
        <v>753228</v>
      </c>
      <c r="H41" s="63">
        <f>ROUND(F41/E$75,2)</f>
        <v>857.59</v>
      </c>
      <c r="I41" s="63">
        <f>ROUND(G41/F$75,2)</f>
        <v>1051.99</v>
      </c>
    </row>
    <row r="42" spans="1:9" ht="15.75" customHeight="1"/>
    <row r="44" spans="1:9" ht="17.25" customHeight="1">
      <c r="A44" s="52" t="s">
        <v>112</v>
      </c>
      <c r="C44" s="64"/>
      <c r="D44" s="64"/>
      <c r="E44" s="64"/>
      <c r="F44" s="64"/>
      <c r="G44" s="64"/>
      <c r="H44" s="65"/>
      <c r="I44" s="65"/>
    </row>
    <row r="45" spans="1:9" ht="17.25" customHeight="1">
      <c r="A45" s="55" t="s">
        <v>113</v>
      </c>
      <c r="H45" s="50"/>
      <c r="I45" s="50"/>
    </row>
    <row r="46" spans="1:9" ht="17.25" customHeight="1">
      <c r="A46" s="42" t="s">
        <v>114</v>
      </c>
      <c r="C46" s="79" t="s">
        <v>166</v>
      </c>
      <c r="D46" s="79" t="s">
        <v>166</v>
      </c>
      <c r="E46" s="79" t="s">
        <v>166</v>
      </c>
      <c r="F46" s="79" t="s">
        <v>166</v>
      </c>
      <c r="G46" s="79" t="s">
        <v>166</v>
      </c>
      <c r="H46" s="79" t="s">
        <v>166</v>
      </c>
      <c r="I46" s="79" t="s">
        <v>166</v>
      </c>
    </row>
    <row r="47" spans="1:9" ht="15" customHeight="1">
      <c r="B47" s="66" t="s">
        <v>115</v>
      </c>
      <c r="C47" s="78"/>
      <c r="D47" s="78"/>
      <c r="E47" s="78"/>
      <c r="F47" s="78"/>
      <c r="G47" s="78"/>
    </row>
    <row r="48" spans="1:9" ht="15" customHeight="1">
      <c r="B48" s="66" t="s">
        <v>116</v>
      </c>
      <c r="C48" s="78"/>
      <c r="D48" s="78"/>
      <c r="E48" s="78"/>
      <c r="F48" s="78"/>
      <c r="G48" s="78"/>
    </row>
    <row r="49" spans="1:9" ht="15" customHeight="1">
      <c r="B49" s="66" t="s">
        <v>117</v>
      </c>
      <c r="C49" s="42">
        <f>+C48-C47</f>
        <v>0</v>
      </c>
      <c r="D49" s="42">
        <f>+D48-D47</f>
        <v>0</v>
      </c>
      <c r="E49" s="42">
        <f>+E48-E47</f>
        <v>0</v>
      </c>
      <c r="F49" s="42">
        <f>+F48-F47</f>
        <v>0</v>
      </c>
      <c r="G49" s="42">
        <f>+G48-G47</f>
        <v>0</v>
      </c>
      <c r="H49" s="67">
        <f>ROUND(F49/$F$75,2)</f>
        <v>0</v>
      </c>
      <c r="I49" s="67">
        <f>ROUND(G49/$F$75,2)</f>
        <v>0</v>
      </c>
    </row>
    <row r="50" spans="1:9" ht="15" customHeight="1">
      <c r="A50" s="57"/>
      <c r="B50" s="42" t="s">
        <v>118</v>
      </c>
      <c r="C50" s="68" t="e">
        <f>+C47/C48</f>
        <v>#DIV/0!</v>
      </c>
      <c r="D50" s="68" t="e">
        <f>+D47/D48</f>
        <v>#DIV/0!</v>
      </c>
      <c r="E50" s="68" t="e">
        <f>+E47/E48</f>
        <v>#DIV/0!</v>
      </c>
      <c r="F50" s="68" t="e">
        <f>+F47/F48</f>
        <v>#DIV/0!</v>
      </c>
      <c r="G50" s="68" t="e">
        <f>+G47/G48</f>
        <v>#DIV/0!</v>
      </c>
      <c r="H50" s="69"/>
      <c r="I50" s="69"/>
    </row>
    <row r="51" spans="1:9" ht="15" customHeight="1">
      <c r="A51" s="55" t="s">
        <v>119</v>
      </c>
    </row>
    <row r="52" spans="1:9" ht="17.25" customHeight="1">
      <c r="A52" s="42" t="s">
        <v>114</v>
      </c>
      <c r="C52" s="79" t="s">
        <v>166</v>
      </c>
      <c r="D52" s="79" t="s">
        <v>166</v>
      </c>
      <c r="E52" s="79" t="s">
        <v>166</v>
      </c>
      <c r="F52" s="79" t="s">
        <v>166</v>
      </c>
      <c r="G52" s="79" t="s">
        <v>166</v>
      </c>
      <c r="H52" s="65"/>
      <c r="I52" s="50"/>
    </row>
    <row r="53" spans="1:9" ht="15" customHeight="1">
      <c r="B53" s="66" t="s">
        <v>115</v>
      </c>
      <c r="C53" s="78"/>
      <c r="D53" s="78"/>
      <c r="E53" s="78"/>
      <c r="F53" s="78"/>
      <c r="G53" s="78"/>
    </row>
    <row r="54" spans="1:9" ht="15" customHeight="1">
      <c r="B54" s="66" t="s">
        <v>116</v>
      </c>
      <c r="C54" s="78"/>
      <c r="D54" s="78"/>
      <c r="E54" s="78"/>
      <c r="F54" s="78"/>
      <c r="G54" s="78"/>
    </row>
    <row r="55" spans="1:9" ht="15" customHeight="1">
      <c r="B55" s="66" t="s">
        <v>120</v>
      </c>
      <c r="C55" s="41">
        <f>+C54-C53</f>
        <v>0</v>
      </c>
      <c r="D55" s="41">
        <f>+D54-D53</f>
        <v>0</v>
      </c>
      <c r="E55" s="41">
        <f>+E54-E53</f>
        <v>0</v>
      </c>
      <c r="F55" s="41">
        <f>+F54-F53</f>
        <v>0</v>
      </c>
      <c r="G55" s="41">
        <f>+G54-G53</f>
        <v>0</v>
      </c>
      <c r="H55" s="67">
        <f>ROUND(F55/$F$75,2)</f>
        <v>0</v>
      </c>
      <c r="I55" s="67">
        <f>ROUND(G55/$F$75,2)</f>
        <v>0</v>
      </c>
    </row>
    <row r="56" spans="1:9" ht="15" customHeight="1">
      <c r="A56" s="57"/>
      <c r="B56" s="42" t="s">
        <v>118</v>
      </c>
      <c r="C56" s="68" t="e">
        <f>+C53/C54</f>
        <v>#DIV/0!</v>
      </c>
      <c r="D56" s="68" t="e">
        <f>+D53/D54</f>
        <v>#DIV/0!</v>
      </c>
      <c r="E56" s="68" t="e">
        <f>+E53/E54</f>
        <v>#DIV/0!</v>
      </c>
      <c r="F56" s="68" t="e">
        <f>+F53/F54</f>
        <v>#DIV/0!</v>
      </c>
      <c r="G56" s="68" t="e">
        <f>+G53/G54</f>
        <v>#DIV/0!</v>
      </c>
      <c r="H56" s="69"/>
      <c r="I56" s="69"/>
    </row>
    <row r="57" spans="1:9" ht="15" customHeight="1">
      <c r="A57" s="43" t="s">
        <v>121</v>
      </c>
    </row>
    <row r="58" spans="1:9" ht="15" customHeight="1">
      <c r="B58" s="66" t="s">
        <v>115</v>
      </c>
      <c r="C58" s="42">
        <f t="shared" ref="C58:G59" si="8">+C47+C53</f>
        <v>0</v>
      </c>
      <c r="D58" s="42">
        <f t="shared" si="8"/>
        <v>0</v>
      </c>
      <c r="E58" s="42">
        <f t="shared" si="8"/>
        <v>0</v>
      </c>
      <c r="F58" s="42">
        <f t="shared" si="8"/>
        <v>0</v>
      </c>
      <c r="G58" s="42">
        <f t="shared" si="8"/>
        <v>0</v>
      </c>
    </row>
    <row r="59" spans="1:9" ht="15" customHeight="1">
      <c r="B59" s="66" t="s">
        <v>116</v>
      </c>
      <c r="C59" s="42">
        <f t="shared" si="8"/>
        <v>0</v>
      </c>
      <c r="D59" s="42">
        <f t="shared" si="8"/>
        <v>0</v>
      </c>
      <c r="E59" s="42">
        <f t="shared" si="8"/>
        <v>0</v>
      </c>
      <c r="F59" s="42">
        <f t="shared" si="8"/>
        <v>0</v>
      </c>
      <c r="G59" s="42">
        <f t="shared" si="8"/>
        <v>0</v>
      </c>
    </row>
    <row r="60" spans="1:9" ht="15" customHeight="1">
      <c r="B60" s="66" t="s">
        <v>120</v>
      </c>
      <c r="C60" s="42">
        <f>+C59-C58</f>
        <v>0</v>
      </c>
      <c r="D60" s="42">
        <f>+D59-D58</f>
        <v>0</v>
      </c>
      <c r="E60" s="42">
        <f>+E59-E58</f>
        <v>0</v>
      </c>
      <c r="F60" s="42">
        <f>+F59-F58</f>
        <v>0</v>
      </c>
      <c r="G60" s="42">
        <f>+G59-G58</f>
        <v>0</v>
      </c>
      <c r="H60" s="67">
        <f>ROUND(F60/$F$75,2)</f>
        <v>0</v>
      </c>
      <c r="I60" s="67">
        <f>ROUND(G60/$F$75,2)</f>
        <v>0</v>
      </c>
    </row>
    <row r="61" spans="1:9" ht="15" customHeight="1">
      <c r="B61" s="42" t="s">
        <v>118</v>
      </c>
      <c r="C61" s="68" t="e">
        <f>+C58/C59</f>
        <v>#DIV/0!</v>
      </c>
      <c r="D61" s="68" t="e">
        <f>+D58/D59</f>
        <v>#DIV/0!</v>
      </c>
      <c r="E61" s="68" t="e">
        <f>+E58/E59</f>
        <v>#DIV/0!</v>
      </c>
      <c r="F61" s="68" t="e">
        <f>+F58/F59</f>
        <v>#DIV/0!</v>
      </c>
      <c r="G61" s="68" t="e">
        <f>+G58/G59</f>
        <v>#DIV/0!</v>
      </c>
      <c r="H61" s="69"/>
      <c r="I61" s="69"/>
    </row>
    <row r="63" spans="1:9" ht="15" customHeight="1">
      <c r="A63" s="41"/>
      <c r="C63" s="41"/>
      <c r="D63" s="41"/>
      <c r="E63" s="41"/>
      <c r="F63" s="41"/>
      <c r="G63" s="41"/>
    </row>
    <row r="64" spans="1:9" ht="15" customHeight="1">
      <c r="A64" s="70" t="s">
        <v>122</v>
      </c>
      <c r="B64" s="41"/>
    </row>
    <row r="65" spans="1:9" ht="15" customHeight="1">
      <c r="A65" s="71" t="s">
        <v>123</v>
      </c>
      <c r="B65" s="41"/>
      <c r="C65" s="78">
        <v>1567599</v>
      </c>
      <c r="D65" s="78">
        <v>1553145</v>
      </c>
      <c r="E65" s="78">
        <v>1515426</v>
      </c>
      <c r="F65" s="88">
        <v>1439426</v>
      </c>
      <c r="G65" s="78">
        <v>3812466</v>
      </c>
    </row>
    <row r="66" spans="1:9" ht="15" customHeight="1">
      <c r="A66" s="71" t="s">
        <v>124</v>
      </c>
      <c r="B66" s="41"/>
      <c r="C66" s="78">
        <v>0</v>
      </c>
      <c r="D66" s="78">
        <v>0</v>
      </c>
      <c r="E66" s="78">
        <v>0</v>
      </c>
      <c r="F66" s="78">
        <v>0</v>
      </c>
    </row>
    <row r="67" spans="1:9" ht="15" customHeight="1">
      <c r="A67" s="71" t="s">
        <v>125</v>
      </c>
      <c r="B67" s="41"/>
      <c r="C67" s="78">
        <v>0</v>
      </c>
      <c r="D67" s="78">
        <v>0</v>
      </c>
      <c r="E67" s="78">
        <v>0</v>
      </c>
      <c r="F67" s="78">
        <v>0</v>
      </c>
    </row>
    <row r="68" spans="1:9" ht="15" customHeight="1">
      <c r="A68" s="72" t="s">
        <v>126</v>
      </c>
      <c r="B68" s="59"/>
      <c r="C68" s="73">
        <f>SUM(C64:C67)</f>
        <v>1567599</v>
      </c>
      <c r="D68" s="73">
        <f>SUM(D64:D67)</f>
        <v>1553145</v>
      </c>
      <c r="E68" s="73">
        <f>SUM(E64:E67)</f>
        <v>1515426</v>
      </c>
      <c r="F68" s="73">
        <f>SUM(F64:F67)</f>
        <v>1439426</v>
      </c>
      <c r="G68" s="73">
        <f>SUM(G64:G67)</f>
        <v>3812466</v>
      </c>
      <c r="H68" s="67">
        <f t="shared" ref="H68:I73" si="9">ROUND(F68/$F$75,2)</f>
        <v>2010.37</v>
      </c>
      <c r="I68" s="67">
        <f t="shared" si="9"/>
        <v>5324.67</v>
      </c>
    </row>
    <row r="69" spans="1:9" ht="15" customHeight="1">
      <c r="A69" s="41" t="s">
        <v>127</v>
      </c>
      <c r="B69" s="41"/>
      <c r="C69" s="78"/>
      <c r="D69" s="78">
        <v>0</v>
      </c>
      <c r="E69" s="78">
        <v>0</v>
      </c>
      <c r="F69" s="78">
        <v>0</v>
      </c>
      <c r="G69" s="78">
        <v>0</v>
      </c>
      <c r="H69" s="67">
        <f t="shared" si="9"/>
        <v>0</v>
      </c>
      <c r="I69" s="67">
        <f t="shared" si="9"/>
        <v>0</v>
      </c>
    </row>
    <row r="70" spans="1:9" ht="15" customHeight="1">
      <c r="A70" s="41" t="s">
        <v>128</v>
      </c>
      <c r="B70" s="41"/>
      <c r="C70" s="78"/>
      <c r="D70" s="78">
        <v>0</v>
      </c>
      <c r="E70" s="78">
        <v>0</v>
      </c>
      <c r="F70" s="78">
        <v>0</v>
      </c>
      <c r="G70" s="78">
        <v>0</v>
      </c>
      <c r="H70" s="67">
        <f t="shared" si="9"/>
        <v>0</v>
      </c>
      <c r="I70" s="67">
        <f t="shared" si="9"/>
        <v>0</v>
      </c>
    </row>
    <row r="71" spans="1:9" ht="15" customHeight="1">
      <c r="A71" s="41" t="s">
        <v>129</v>
      </c>
      <c r="B71" s="41"/>
      <c r="C71" s="78"/>
      <c r="D71" s="78">
        <v>0</v>
      </c>
      <c r="E71" s="78">
        <v>0</v>
      </c>
      <c r="F71" s="78">
        <v>0</v>
      </c>
      <c r="G71" s="78">
        <v>0</v>
      </c>
      <c r="H71" s="67">
        <f t="shared" si="9"/>
        <v>0</v>
      </c>
      <c r="I71" s="67">
        <f t="shared" si="9"/>
        <v>0</v>
      </c>
    </row>
    <row r="72" spans="1:9" ht="15" customHeight="1">
      <c r="A72" s="41" t="s">
        <v>130</v>
      </c>
      <c r="B72" s="41"/>
      <c r="C72" s="78"/>
      <c r="D72" s="78">
        <v>0</v>
      </c>
      <c r="E72" s="78">
        <v>0</v>
      </c>
      <c r="F72" s="78">
        <v>0</v>
      </c>
      <c r="G72" s="78">
        <v>0</v>
      </c>
      <c r="H72" s="67">
        <f t="shared" si="9"/>
        <v>0</v>
      </c>
      <c r="I72" s="67">
        <f t="shared" si="9"/>
        <v>0</v>
      </c>
    </row>
    <row r="73" spans="1:9" ht="31.5" customHeight="1" thickBot="1">
      <c r="A73" s="41"/>
      <c r="B73" s="74" t="s">
        <v>131</v>
      </c>
      <c r="C73" s="75">
        <f>SUM(C68:C72)</f>
        <v>1567599</v>
      </c>
      <c r="D73" s="75">
        <f>SUM(D68:D72)</f>
        <v>1553145</v>
      </c>
      <c r="E73" s="75">
        <f>SUM(E68:E72)</f>
        <v>1515426</v>
      </c>
      <c r="F73" s="75">
        <f>SUM(F68:F72)</f>
        <v>1439426</v>
      </c>
      <c r="G73" s="75">
        <f>SUM(G68:G72)</f>
        <v>3812466</v>
      </c>
      <c r="H73" s="67">
        <f t="shared" si="9"/>
        <v>2010.37</v>
      </c>
      <c r="I73" s="67">
        <f t="shared" si="9"/>
        <v>5324.67</v>
      </c>
    </row>
    <row r="74" spans="1:9" ht="15.75" customHeight="1" thickTop="1"/>
    <row r="75" spans="1:9" ht="15" customHeight="1">
      <c r="A75" s="52" t="s">
        <v>132</v>
      </c>
      <c r="B75" s="76"/>
      <c r="C75" s="81">
        <v>769</v>
      </c>
      <c r="D75" s="81">
        <v>772</v>
      </c>
      <c r="E75" s="81">
        <v>780</v>
      </c>
      <c r="F75" s="81">
        <v>716</v>
      </c>
      <c r="G75" s="88">
        <v>716</v>
      </c>
    </row>
    <row r="77" spans="1:9" ht="15" customHeight="1">
      <c r="A77" s="52" t="s">
        <v>133</v>
      </c>
    </row>
    <row r="78" spans="1:9" ht="15" customHeight="1">
      <c r="A78" s="42" t="s">
        <v>134</v>
      </c>
      <c r="C78" s="82" t="s">
        <v>168</v>
      </c>
    </row>
    <row r="79" spans="1:9" ht="15" customHeight="1">
      <c r="A79" s="42" t="s">
        <v>135</v>
      </c>
      <c r="C79" s="82" t="s">
        <v>169</v>
      </c>
    </row>
    <row r="85" spans="1:7" ht="15" customHeight="1">
      <c r="A85" s="85" t="s">
        <v>136</v>
      </c>
      <c r="B85" s="85">
        <v>10</v>
      </c>
      <c r="C85" s="85"/>
      <c r="D85" s="85"/>
      <c r="E85" s="85"/>
      <c r="F85" s="85"/>
      <c r="G85" s="85"/>
    </row>
    <row r="86" spans="1:7" ht="17.25" customHeight="1">
      <c r="A86" s="85" t="s">
        <v>137</v>
      </c>
      <c r="B86" s="86">
        <v>1</v>
      </c>
      <c r="C86" s="87">
        <f>+C5</f>
        <v>2017</v>
      </c>
      <c r="D86" s="87">
        <f>+D5</f>
        <v>2018</v>
      </c>
      <c r="E86" s="87">
        <f>+E5</f>
        <v>2019</v>
      </c>
      <c r="F86" s="87">
        <f>+F5</f>
        <v>2020</v>
      </c>
      <c r="G86" s="87">
        <f>+G5</f>
        <v>2021</v>
      </c>
    </row>
    <row r="87" spans="1:7" ht="15" customHeight="1">
      <c r="A87" s="85"/>
      <c r="B87" s="86" t="str">
        <f>INDEX(B10:B18,B86)</f>
        <v>Taxes</v>
      </c>
      <c r="C87" s="85">
        <f>INDEX(C$10:C$18,$B$86)</f>
        <v>223591</v>
      </c>
      <c r="D87" s="85">
        <f>INDEX(D$10:D$18,$B$86)</f>
        <v>206909</v>
      </c>
      <c r="E87" s="85">
        <f t="shared" ref="E87:G87" si="10">INDEX(E$10:E$18,$B$86)</f>
        <v>208295</v>
      </c>
      <c r="F87" s="85">
        <f t="shared" si="10"/>
        <v>217716</v>
      </c>
      <c r="G87" s="85">
        <f t="shared" si="10"/>
        <v>221254</v>
      </c>
    </row>
    <row r="88" spans="1:7" ht="15" customHeight="1">
      <c r="A88" s="85" t="s">
        <v>138</v>
      </c>
      <c r="B88" s="86">
        <v>1</v>
      </c>
      <c r="C88" s="85"/>
      <c r="D88" s="85"/>
      <c r="E88" s="85"/>
      <c r="F88" s="85"/>
      <c r="G88" s="85"/>
    </row>
    <row r="89" spans="1:7" ht="15" customHeight="1">
      <c r="A89" s="85"/>
      <c r="B89" s="86" t="str">
        <f t="shared" ref="B89" si="11">INDEX(B$21:B$31,$B$88)</f>
        <v>General Government</v>
      </c>
      <c r="C89" s="85">
        <f>INDEX(C$21:C$31,$B$88)</f>
        <v>129857</v>
      </c>
      <c r="D89" s="85">
        <f>INDEX(D$21:D$31,$B$88)</f>
        <v>171826</v>
      </c>
      <c r="E89" s="85">
        <f t="shared" ref="E89:G89" si="12">INDEX(E$21:E$31,$B$88)</f>
        <v>170779</v>
      </c>
      <c r="F89" s="85">
        <f t="shared" si="12"/>
        <v>177197</v>
      </c>
      <c r="G89" s="85">
        <f t="shared" si="12"/>
        <v>142594</v>
      </c>
    </row>
  </sheetData>
  <printOptions horizontalCentered="1"/>
  <pageMargins left="0.2" right="0.2" top="0.5" bottom="0.5" header="0.3" footer="0.3"/>
  <pageSetup fitToHeight="0" orientation="landscape" horizontalDpi="360" verticalDpi="360" r:id="rId1"/>
  <headerFooter alignWithMargins="0">
    <oddFooter>&amp;C&amp;"-,Regular"&amp;P</oddFooter>
  </headerFooter>
  <rowBreaks count="2" manualBreakCount="2">
    <brk id="33" max="8" man="1"/>
    <brk id="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topLeftCell="A3" zoomScale="85" workbookViewId="0">
      <selection activeCell="H5" sqref="H4:H12"/>
    </sheetView>
  </sheetViews>
  <sheetFormatPr defaultColWidth="13" defaultRowHeight="15" customHeight="1"/>
  <cols>
    <col min="1" max="1" width="13" customWidth="1"/>
    <col min="2" max="5" width="13.7109375" customWidth="1"/>
    <col min="6" max="6" width="20.28515625" customWidth="1"/>
    <col min="7" max="8" width="12.5703125" customWidth="1"/>
    <col min="9" max="9" width="9.7109375" customWidth="1"/>
    <col min="10" max="10" width="20" customWidth="1"/>
  </cols>
  <sheetData>
    <row r="1" spans="1:10" ht="17.25" customHeight="1">
      <c r="A1" s="8" t="str">
        <f>CONCATENATE("CITIZEN'S GUIDE TO LOCAL UNIT FINANCES - ",'Data Input'!C2," (",'Data Input'!C3,")")</f>
        <v>CITIZEN'S GUIDE TO LOCAL UNIT FINANCES - Village of Vermontville (23-3050)</v>
      </c>
      <c r="E1" s="6"/>
      <c r="J1" s="7" t="s">
        <v>139</v>
      </c>
    </row>
    <row r="2" spans="1:10" ht="15" customHeight="1">
      <c r="A2" t="s">
        <v>140</v>
      </c>
      <c r="F2" t="s">
        <v>141</v>
      </c>
    </row>
    <row r="3" spans="1:10" ht="34.5" customHeight="1">
      <c r="F3" s="10"/>
      <c r="G3" s="11">
        <f>+'Data Input'!F5</f>
        <v>2020</v>
      </c>
      <c r="H3" s="11">
        <f>+'Data Input'!G5</f>
        <v>2021</v>
      </c>
      <c r="I3" s="11" t="s">
        <v>142</v>
      </c>
      <c r="J3" s="12"/>
    </row>
    <row r="4" spans="1:10" ht="15" customHeight="1">
      <c r="F4" s="13" t="str">
        <f>'Data Input'!B10</f>
        <v>Taxes</v>
      </c>
      <c r="G4" s="9">
        <f>+'Data Input'!F10</f>
        <v>217716</v>
      </c>
      <c r="H4" s="9">
        <f>+'Data Input'!G10</f>
        <v>221254</v>
      </c>
      <c r="I4" s="27">
        <f t="shared" ref="I4:I13" si="0">IF(G4=0,"N/A",(H4-G4)/G4)</f>
        <v>1.6250528211063955E-2</v>
      </c>
      <c r="J4" s="16"/>
    </row>
    <row r="5" spans="1:10" ht="15" customHeight="1">
      <c r="F5" s="13" t="str">
        <f>'Data Input'!B11</f>
        <v>Licenses &amp; Permits</v>
      </c>
      <c r="G5" s="9">
        <f>+'Data Input'!F11</f>
        <v>1410</v>
      </c>
      <c r="H5" s="9">
        <f>+'Data Input'!G11</f>
        <v>2462</v>
      </c>
      <c r="I5" s="27">
        <f t="shared" si="0"/>
        <v>0.74609929078014181</v>
      </c>
      <c r="J5" s="16"/>
    </row>
    <row r="6" spans="1:10" ht="15" customHeight="1">
      <c r="F6" s="13" t="str">
        <f>'Data Input'!B12</f>
        <v>Federal Government</v>
      </c>
      <c r="G6" s="9">
        <f>+'Data Input'!F12</f>
        <v>0</v>
      </c>
      <c r="H6" s="9">
        <f>+'Data Input'!G12</f>
        <v>0</v>
      </c>
      <c r="I6" s="27" t="str">
        <f t="shared" si="0"/>
        <v>N/A</v>
      </c>
      <c r="J6" s="16"/>
    </row>
    <row r="7" spans="1:10" ht="15" customHeight="1">
      <c r="F7" s="13" t="str">
        <f>'Data Input'!B13</f>
        <v>State Government</v>
      </c>
      <c r="G7" s="9">
        <f>+'Data Input'!F13</f>
        <v>203683</v>
      </c>
      <c r="H7" s="9">
        <f>+'Data Input'!G13</f>
        <v>224976</v>
      </c>
      <c r="I7" s="27">
        <f t="shared" si="0"/>
        <v>0.10453989778233824</v>
      </c>
      <c r="J7" s="16"/>
    </row>
    <row r="8" spans="1:10" ht="15" customHeight="1">
      <c r="F8" s="13" t="str">
        <f>'Data Input'!B14</f>
        <v>Local Contributions</v>
      </c>
      <c r="G8" s="9">
        <f>+'Data Input'!F14</f>
        <v>0</v>
      </c>
      <c r="H8" s="9">
        <f>+'Data Input'!G14</f>
        <v>0</v>
      </c>
      <c r="I8" s="27" t="str">
        <f t="shared" si="0"/>
        <v>N/A</v>
      </c>
      <c r="J8" s="16"/>
    </row>
    <row r="9" spans="1:10" ht="15" customHeight="1">
      <c r="F9" s="13" t="str">
        <f>'Data Input'!B15</f>
        <v>Charges for Services</v>
      </c>
      <c r="G9" s="9">
        <f>+'Data Input'!F15</f>
        <v>8939</v>
      </c>
      <c r="H9" s="9">
        <f>+'Data Input'!G15</f>
        <v>15082</v>
      </c>
      <c r="I9" s="27">
        <f t="shared" si="0"/>
        <v>0.68721333482492453</v>
      </c>
      <c r="J9" s="16"/>
    </row>
    <row r="10" spans="1:10" ht="15" customHeight="1">
      <c r="F10" s="13" t="str">
        <f>'Data Input'!B16</f>
        <v>Fines &amp; Forfeitures</v>
      </c>
      <c r="G10" s="9">
        <f>+'Data Input'!F16</f>
        <v>0</v>
      </c>
      <c r="H10" s="9">
        <f>+'Data Input'!G16</f>
        <v>0</v>
      </c>
      <c r="I10" s="27" t="str">
        <f t="shared" si="0"/>
        <v>N/A</v>
      </c>
      <c r="J10" s="16"/>
    </row>
    <row r="11" spans="1:10" ht="15" customHeight="1">
      <c r="F11" s="13" t="str">
        <f>'Data Input'!B17</f>
        <v>Interest &amp; Rents</v>
      </c>
      <c r="G11" s="9">
        <f>+'Data Input'!F17</f>
        <v>51279</v>
      </c>
      <c r="H11" s="9">
        <f>+'Data Input'!G17</f>
        <v>56980</v>
      </c>
      <c r="I11" s="27">
        <f t="shared" si="0"/>
        <v>0.11117611497884124</v>
      </c>
      <c r="J11" s="16"/>
    </row>
    <row r="12" spans="1:10" ht="15" customHeight="1">
      <c r="F12" s="13" t="str">
        <f>'Data Input'!B18</f>
        <v>Other Revenues</v>
      </c>
      <c r="G12" s="9">
        <f>+'Data Input'!F18</f>
        <v>7752</v>
      </c>
      <c r="H12" s="9">
        <f>+'Data Input'!G18</f>
        <v>7001</v>
      </c>
      <c r="I12" s="27">
        <f t="shared" si="0"/>
        <v>-9.6878224974200206E-2</v>
      </c>
      <c r="J12" s="16"/>
    </row>
    <row r="13" spans="1:10" ht="17.25" customHeight="1">
      <c r="F13" s="17" t="s">
        <v>143</v>
      </c>
      <c r="G13" s="15">
        <f>SUM(G4:G12)</f>
        <v>490779</v>
      </c>
      <c r="H13" s="15">
        <f>SUM(H4:H12)</f>
        <v>527755</v>
      </c>
      <c r="I13" s="27">
        <f t="shared" si="0"/>
        <v>7.5341446964927186E-2</v>
      </c>
      <c r="J13" s="16"/>
    </row>
    <row r="14" spans="1:10" ht="17.25" customHeight="1">
      <c r="F14" s="17"/>
      <c r="I14" s="25"/>
      <c r="J14" s="16"/>
    </row>
    <row r="15" spans="1:10" ht="15" customHeight="1">
      <c r="F15" s="17"/>
      <c r="J15" s="16"/>
    </row>
    <row r="16" spans="1:10" ht="15" customHeight="1">
      <c r="F16" s="17"/>
      <c r="J16" s="16"/>
    </row>
    <row r="17" spans="1:10" ht="15" customHeight="1">
      <c r="F17" s="14"/>
      <c r="G17" s="18"/>
      <c r="H17" s="18"/>
      <c r="I17" s="18"/>
      <c r="J17" s="19"/>
    </row>
    <row r="18" spans="1:10" ht="15" customHeight="1">
      <c r="A18" t="s">
        <v>144</v>
      </c>
      <c r="F18" t="s">
        <v>145</v>
      </c>
    </row>
    <row r="35" spans="1:12" ht="15" customHeight="1">
      <c r="A35" s="90" t="s">
        <v>146</v>
      </c>
      <c r="B35" s="91"/>
      <c r="C35" s="91"/>
      <c r="D35" s="91"/>
      <c r="E35" s="91"/>
      <c r="F35" s="91"/>
      <c r="G35" s="91"/>
      <c r="H35" s="91"/>
      <c r="I35" s="91"/>
      <c r="J35" s="92"/>
      <c r="K35" s="26"/>
      <c r="L35" s="26"/>
    </row>
    <row r="36" spans="1:12" ht="15" customHeight="1">
      <c r="A36" s="93"/>
      <c r="B36" s="94"/>
      <c r="C36" s="94"/>
      <c r="D36" s="94"/>
      <c r="E36" s="94"/>
      <c r="F36" s="94"/>
      <c r="G36" s="94"/>
      <c r="H36" s="94"/>
      <c r="I36" s="94"/>
      <c r="J36" s="95"/>
      <c r="K36" s="26"/>
      <c r="L36" s="26"/>
    </row>
    <row r="37" spans="1:12" ht="15" customHeight="1">
      <c r="A37" s="96"/>
      <c r="B37" s="97"/>
      <c r="C37" s="97"/>
      <c r="D37" s="97"/>
      <c r="E37" s="97"/>
      <c r="F37" s="97"/>
      <c r="G37" s="97"/>
      <c r="H37" s="97"/>
      <c r="I37" s="97"/>
      <c r="J37" s="98"/>
      <c r="K37" s="26"/>
      <c r="L37" s="26"/>
    </row>
    <row r="38" spans="1:12" ht="15" customHeight="1">
      <c r="A38" t="str">
        <f>CONCATENATE("For more information on our unit's finances, contact ",'Data Input'!$C$78," at ",'Data Input'!$C$79,".")</f>
        <v>For more information on our unit's finances, contact Becky Austin at (517) 726-1429.</v>
      </c>
    </row>
  </sheetData>
  <mergeCells count="1">
    <mergeCell ref="A35:J37"/>
  </mergeCells>
  <printOptions horizontalCentered="1"/>
  <pageMargins left="0.2" right="0.2" top="0.5" bottom="0.5" header="0.3" footer="0.3"/>
  <pageSetup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2"/>
  <sheetViews>
    <sheetView topLeftCell="A5" zoomScale="85" zoomScaleNormal="85" workbookViewId="0">
      <selection activeCell="I17" sqref="I17"/>
    </sheetView>
  </sheetViews>
  <sheetFormatPr defaultColWidth="13" defaultRowHeight="15" customHeight="1"/>
  <cols>
    <col min="1" max="1" width="11" customWidth="1"/>
    <col min="2" max="3" width="13.7109375" customWidth="1"/>
    <col min="4" max="4" width="13" customWidth="1"/>
    <col min="5" max="5" width="13.7109375" customWidth="1"/>
    <col min="6" max="6" width="31.28515625" customWidth="1"/>
    <col min="7" max="8" width="13.5703125" customWidth="1"/>
    <col min="9" max="9" width="10.140625" customWidth="1"/>
    <col min="10" max="10" width="14.5703125" customWidth="1"/>
  </cols>
  <sheetData>
    <row r="1" spans="1:10" ht="15" customHeight="1">
      <c r="A1" s="8" t="str">
        <f>CONCATENATE("CITIZEN'S GUIDE TO LOCAL UNIT FINANCES - ",'Data Input'!C2," (",'Data Input'!C3,")")</f>
        <v>CITIZEN'S GUIDE TO LOCAL UNIT FINANCES - Village of Vermontville (23-3050)</v>
      </c>
      <c r="J1" s="7" t="s">
        <v>147</v>
      </c>
    </row>
    <row r="2" spans="1:10" ht="15" customHeight="1">
      <c r="A2" t="s">
        <v>148</v>
      </c>
      <c r="F2" t="s">
        <v>141</v>
      </c>
    </row>
    <row r="3" spans="1:10" ht="32.25" customHeight="1">
      <c r="F3" s="10"/>
      <c r="G3" s="11">
        <f>+'Data Input'!F5</f>
        <v>2020</v>
      </c>
      <c r="H3" s="11">
        <f>+'Data Input'!G5</f>
        <v>2021</v>
      </c>
      <c r="I3" s="11" t="s">
        <v>142</v>
      </c>
      <c r="J3" s="12"/>
    </row>
    <row r="4" spans="1:10" ht="15" customHeight="1">
      <c r="F4" s="17" t="str">
        <f>'Data Input'!B21</f>
        <v>General Government</v>
      </c>
      <c r="G4" s="20">
        <f>+'Data Input'!F21</f>
        <v>177197</v>
      </c>
      <c r="H4" s="20">
        <f>+'Data Input'!G21</f>
        <v>142594</v>
      </c>
      <c r="I4" s="27">
        <f t="shared" ref="I4:I14" si="0">IF(G4=0,"N/A",(H4-G4)/G4)</f>
        <v>-0.19527982979395814</v>
      </c>
      <c r="J4" s="16"/>
    </row>
    <row r="5" spans="1:10" ht="15" customHeight="1">
      <c r="F5" s="17" t="str">
        <f>'Data Input'!B22</f>
        <v>Police &amp; Fire</v>
      </c>
      <c r="G5" s="20">
        <f>+'Data Input'!F22</f>
        <v>0</v>
      </c>
      <c r="H5" s="20">
        <f>+'Data Input'!G22</f>
        <v>4538</v>
      </c>
      <c r="I5" s="27" t="str">
        <f t="shared" si="0"/>
        <v>N/A</v>
      </c>
      <c r="J5" s="16"/>
    </row>
    <row r="6" spans="1:10" ht="15" customHeight="1">
      <c r="F6" s="17" t="str">
        <f>'Data Input'!B23</f>
        <v>Other Public Safety</v>
      </c>
      <c r="G6" s="20">
        <f>+'Data Input'!F23</f>
        <v>0</v>
      </c>
      <c r="H6" s="20">
        <f>+'Data Input'!G23</f>
        <v>0</v>
      </c>
      <c r="I6" s="27" t="str">
        <f t="shared" si="0"/>
        <v>N/A</v>
      </c>
      <c r="J6" s="16"/>
    </row>
    <row r="7" spans="1:10" ht="15" customHeight="1">
      <c r="F7" s="17" t="str">
        <f>'Data Input'!B24</f>
        <v xml:space="preserve">Roads </v>
      </c>
      <c r="G7" s="20">
        <f>+'Data Input'!F24</f>
        <v>81091</v>
      </c>
      <c r="H7" s="20">
        <f>+'Data Input'!G24</f>
        <v>131471</v>
      </c>
      <c r="I7" s="27">
        <f t="shared" si="0"/>
        <v>0.62127733040658029</v>
      </c>
      <c r="J7" s="16"/>
    </row>
    <row r="8" spans="1:10" ht="15" customHeight="1">
      <c r="F8" s="17" t="str">
        <f>'Data Input'!B25</f>
        <v>Other Public Works</v>
      </c>
      <c r="G8" s="20">
        <f>+'Data Input'!F25</f>
        <v>136673</v>
      </c>
      <c r="H8" s="20">
        <f>+'Data Input'!G25</f>
        <v>148694</v>
      </c>
      <c r="I8" s="27">
        <f t="shared" si="0"/>
        <v>8.7954460646945634E-2</v>
      </c>
      <c r="J8" s="16"/>
    </row>
    <row r="9" spans="1:10" ht="15" customHeight="1">
      <c r="F9" s="17" t="str">
        <f>'Data Input'!B26</f>
        <v>Health &amp; Welfare</v>
      </c>
      <c r="G9" s="20">
        <f>+'Data Input'!F26</f>
        <v>0</v>
      </c>
      <c r="H9" s="20">
        <f>+'Data Input'!G26</f>
        <v>0</v>
      </c>
      <c r="I9" s="27" t="str">
        <f t="shared" si="0"/>
        <v>N/A</v>
      </c>
      <c r="J9" s="16"/>
    </row>
    <row r="10" spans="1:10" ht="15" customHeight="1">
      <c r="F10" s="17" t="str">
        <f>'Data Input'!B27</f>
        <v>Community/Econ. Development</v>
      </c>
      <c r="G10" s="20">
        <f>+'Data Input'!F27</f>
        <v>1124</v>
      </c>
      <c r="H10" s="20">
        <f>+'Data Input'!G27</f>
        <v>1988</v>
      </c>
      <c r="I10" s="27">
        <f t="shared" si="0"/>
        <v>0.76868327402135228</v>
      </c>
      <c r="J10" s="16"/>
    </row>
    <row r="11" spans="1:10" ht="15" customHeight="1">
      <c r="F11" s="17" t="str">
        <f>'Data Input'!B28</f>
        <v>Recreation &amp; Culture</v>
      </c>
      <c r="G11" s="20">
        <f>+'Data Input'!F28</f>
        <v>0</v>
      </c>
      <c r="H11" s="20">
        <f>+'Data Input'!G28</f>
        <v>0</v>
      </c>
      <c r="I11" s="27" t="str">
        <f t="shared" si="0"/>
        <v>N/A</v>
      </c>
      <c r="J11" s="16"/>
    </row>
    <row r="12" spans="1:10" ht="15" customHeight="1">
      <c r="F12" s="17" t="str">
        <f>'Data Input'!B29</f>
        <v>Capital Outlay</v>
      </c>
      <c r="G12" s="20">
        <f>+'Data Input'!F29</f>
        <v>24586</v>
      </c>
      <c r="H12" s="20">
        <f>+'Data Input'!G29</f>
        <v>4146</v>
      </c>
      <c r="I12" s="27">
        <f t="shared" si="0"/>
        <v>-0.83136744488733427</v>
      </c>
      <c r="J12" s="16"/>
    </row>
    <row r="13" spans="1:10" ht="15" customHeight="1">
      <c r="F13" s="17" t="str">
        <f>'Data Input'!B30</f>
        <v>Debt Service</v>
      </c>
      <c r="G13" s="20">
        <f>+'Data Input'!F30</f>
        <v>10414</v>
      </c>
      <c r="H13" s="20">
        <f>+'Data Input'!G30</f>
        <v>10017</v>
      </c>
      <c r="I13" s="27">
        <f t="shared" si="0"/>
        <v>-3.8121759170347609E-2</v>
      </c>
      <c r="J13" s="16"/>
    </row>
    <row r="14" spans="1:10">
      <c r="F14" s="17" t="str">
        <f>'Data Input'!B31</f>
        <v>Other Expenditures</v>
      </c>
      <c r="G14" s="20">
        <f>+'Data Input'!F31</f>
        <v>0</v>
      </c>
      <c r="H14" s="20">
        <f>+'Data Input'!G31</f>
        <v>0</v>
      </c>
      <c r="I14" s="27" t="str">
        <f t="shared" si="0"/>
        <v>N/A</v>
      </c>
      <c r="J14" s="16"/>
    </row>
    <row r="15" spans="1:10" ht="17.25">
      <c r="F15" s="23" t="s">
        <v>103</v>
      </c>
      <c r="G15" s="15">
        <f>SUM(G4:G14)</f>
        <v>431085</v>
      </c>
      <c r="H15" s="15">
        <f>SUM(H4:H14)</f>
        <v>443448</v>
      </c>
      <c r="I15" s="27">
        <f>(H15-G15)/G15</f>
        <v>2.8678798844775394E-2</v>
      </c>
      <c r="J15" s="16"/>
    </row>
    <row r="16" spans="1:10">
      <c r="F16" s="23"/>
      <c r="J16" s="16"/>
    </row>
    <row r="17" spans="1:10" ht="15.75" customHeight="1">
      <c r="F17" s="21"/>
      <c r="G17" s="24"/>
      <c r="H17" s="24"/>
      <c r="I17" s="22"/>
      <c r="J17" s="19"/>
    </row>
    <row r="18" spans="1:10" ht="12" customHeight="1"/>
    <row r="19" spans="1:10" ht="15" customHeight="1">
      <c r="A19" t="s">
        <v>149</v>
      </c>
      <c r="F19" s="5" t="s">
        <v>150</v>
      </c>
    </row>
    <row r="39" spans="1:10" ht="15" customHeight="1">
      <c r="A39" s="90" t="s">
        <v>146</v>
      </c>
      <c r="B39" s="91"/>
      <c r="C39" s="91"/>
      <c r="D39" s="91"/>
      <c r="E39" s="91"/>
      <c r="F39" s="91"/>
      <c r="G39" s="91"/>
      <c r="H39" s="91"/>
      <c r="I39" s="91"/>
      <c r="J39" s="92"/>
    </row>
    <row r="40" spans="1:10" ht="15" customHeight="1">
      <c r="A40" s="93"/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5" customHeight="1">
      <c r="A41" s="96"/>
      <c r="B41" s="97"/>
      <c r="C41" s="97"/>
      <c r="D41" s="97"/>
      <c r="E41" s="97"/>
      <c r="F41" s="97"/>
      <c r="G41" s="97"/>
      <c r="H41" s="97"/>
      <c r="I41" s="97"/>
      <c r="J41" s="98"/>
    </row>
    <row r="42" spans="1:10" ht="15" customHeight="1">
      <c r="A42" t="str">
        <f>CONCATENATE("For more information on our unit's finances, contact ",'Data Input'!$C$78," at ",'Data Input'!$C$79,".")</f>
        <v>For more information on our unit's finances, contact Becky Austin at (517) 726-1429.</v>
      </c>
    </row>
  </sheetData>
  <mergeCells count="1">
    <mergeCell ref="A39:J41"/>
  </mergeCells>
  <printOptions horizontalCentered="1"/>
  <pageMargins left="0.2" right="0.2" top="0.5" bottom="0.5" header="0.3" footer="0.3"/>
  <pageSetup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0"/>
  <sheetViews>
    <sheetView topLeftCell="A5" zoomScale="85" zoomScaleNormal="85" workbookViewId="0">
      <selection activeCell="G12" sqref="G12"/>
    </sheetView>
  </sheetViews>
  <sheetFormatPr defaultColWidth="13" defaultRowHeight="15" customHeight="1"/>
  <cols>
    <col min="1" max="1" width="13" customWidth="1"/>
    <col min="2" max="5" width="13.7109375" customWidth="1"/>
    <col min="6" max="6" width="26.5703125" customWidth="1"/>
    <col min="7" max="8" width="13" customWidth="1"/>
    <col min="9" max="9" width="9.5703125" customWidth="1"/>
  </cols>
  <sheetData>
    <row r="1" spans="1:10" ht="15" customHeight="1">
      <c r="A1" s="8" t="str">
        <f>CONCATENATE("CITIZEN'S GUIDE TO LOCAL UNIT FINANCES - ",'Data Input'!C2," (",'Data Input'!C3,")")</f>
        <v>CITIZEN'S GUIDE TO LOCAL UNIT FINANCES - Village of Vermontville (23-3050)</v>
      </c>
      <c r="I1" s="7" t="s">
        <v>151</v>
      </c>
    </row>
    <row r="2" spans="1:10" ht="15" customHeight="1">
      <c r="A2" t="s">
        <v>152</v>
      </c>
      <c r="F2" t="s">
        <v>141</v>
      </c>
    </row>
    <row r="3" spans="1:10" ht="34.5" customHeight="1">
      <c r="F3" s="10"/>
      <c r="G3" s="11">
        <f>+'Data Input'!F5</f>
        <v>2020</v>
      </c>
      <c r="H3" s="11">
        <f>+'Data Input'!G5</f>
        <v>2021</v>
      </c>
      <c r="I3" s="12" t="s">
        <v>142</v>
      </c>
    </row>
    <row r="4" spans="1:10" ht="15" customHeight="1">
      <c r="F4" s="17" t="s">
        <v>153</v>
      </c>
      <c r="G4">
        <f>+'Data Input'!F19</f>
        <v>490779</v>
      </c>
      <c r="H4">
        <f>+'Data Input'!G19</f>
        <v>527755</v>
      </c>
      <c r="I4" s="29">
        <f>IF(G4=0,"N/A",(H4-G4)/G4)</f>
        <v>7.5341446964927186E-2</v>
      </c>
    </row>
    <row r="5" spans="1:10" ht="15" customHeight="1">
      <c r="F5" s="17" t="s">
        <v>10</v>
      </c>
      <c r="G5">
        <f>+'Data Input'!F32</f>
        <v>431085</v>
      </c>
      <c r="H5">
        <f>+'Data Input'!G32</f>
        <v>443448</v>
      </c>
      <c r="I5" s="30">
        <f>IF(G5=0,"N/A",(H5-G5)/G5)</f>
        <v>2.8678798844775394E-2</v>
      </c>
    </row>
    <row r="6" spans="1:10" ht="15.75" customHeight="1" thickBot="1">
      <c r="F6" s="23" t="s">
        <v>154</v>
      </c>
      <c r="G6" s="3">
        <f>+'Data Input'!F33</f>
        <v>59694</v>
      </c>
      <c r="H6" s="3">
        <f>+'Data Input'!G33</f>
        <v>84307</v>
      </c>
      <c r="I6" s="31">
        <f>IF(G6=0,"N/A",(H6-G6)/G6)</f>
        <v>0.41231949609676016</v>
      </c>
    </row>
    <row r="7" spans="1:10" ht="15.75" customHeight="1" thickTop="1">
      <c r="F7" s="17" t="s">
        <v>155</v>
      </c>
      <c r="I7" s="28"/>
    </row>
    <row r="8" spans="1:10" ht="15" customHeight="1">
      <c r="F8" s="13" t="s">
        <v>106</v>
      </c>
      <c r="G8">
        <f>+'Data Input'!D$36</f>
        <v>0</v>
      </c>
      <c r="H8">
        <f>+'Data Input'!E$36</f>
        <v>0</v>
      </c>
      <c r="I8" s="30" t="str">
        <f t="shared" ref="I8:I13" si="0">IF(G8=0,"N/A",(H8-G8)/G8)</f>
        <v>N/A</v>
      </c>
    </row>
    <row r="9" spans="1:10" ht="15" customHeight="1">
      <c r="F9" s="13" t="s">
        <v>107</v>
      </c>
      <c r="G9">
        <f>+'Data Input'!F37</f>
        <v>380761</v>
      </c>
      <c r="H9">
        <f>+'Data Input'!G37</f>
        <v>351436</v>
      </c>
      <c r="I9" s="30">
        <f t="shared" si="0"/>
        <v>-7.7016816323100312E-2</v>
      </c>
    </row>
    <row r="10" spans="1:10" ht="15" customHeight="1">
      <c r="F10" s="13" t="s">
        <v>108</v>
      </c>
      <c r="G10">
        <f>+'Data Input'!E38</f>
        <v>0</v>
      </c>
      <c r="H10">
        <f>+'Data Input'!F38</f>
        <v>0</v>
      </c>
      <c r="I10" s="30" t="str">
        <f t="shared" si="0"/>
        <v>N/A</v>
      </c>
    </row>
    <row r="11" spans="1:10" ht="15" customHeight="1">
      <c r="F11" s="13" t="s">
        <v>109</v>
      </c>
      <c r="G11">
        <f>+'Data Input'!E39</f>
        <v>0</v>
      </c>
      <c r="H11">
        <f>+'Data Input'!FG39</f>
        <v>0</v>
      </c>
      <c r="I11" s="30" t="str">
        <f t="shared" si="0"/>
        <v>N/A</v>
      </c>
    </row>
    <row r="12" spans="1:10" ht="15" customHeight="1">
      <c r="F12" s="13" t="s">
        <v>110</v>
      </c>
      <c r="G12">
        <f>+'Data Input'!F40</f>
        <v>288162</v>
      </c>
      <c r="H12">
        <f>+'Data Input'!G40</f>
        <v>401792</v>
      </c>
      <c r="I12" s="30">
        <f t="shared" si="0"/>
        <v>0.39432680228482592</v>
      </c>
    </row>
    <row r="13" spans="1:10" ht="15.75" customHeight="1" thickBot="1">
      <c r="F13" s="23" t="s">
        <v>156</v>
      </c>
      <c r="G13" s="3">
        <f>SUM(G8:G12)</f>
        <v>668923</v>
      </c>
      <c r="H13" s="3">
        <f>SUM(H8:H12)</f>
        <v>753228</v>
      </c>
      <c r="I13" s="31">
        <f t="shared" si="0"/>
        <v>0.12603094825562883</v>
      </c>
    </row>
    <row r="14" spans="1:10" ht="15.75" customHeight="1" thickTop="1">
      <c r="F14" s="17"/>
      <c r="I14" s="16"/>
    </row>
    <row r="15" spans="1:10" ht="15" customHeight="1">
      <c r="F15" s="17"/>
      <c r="I15" s="16"/>
    </row>
    <row r="16" spans="1:10" ht="15" customHeight="1">
      <c r="F16" s="17"/>
      <c r="I16" s="16"/>
      <c r="J16" s="17"/>
    </row>
    <row r="17" spans="1:10" ht="15" customHeight="1">
      <c r="F17" s="17"/>
      <c r="I17" s="16"/>
      <c r="J17" s="17"/>
    </row>
    <row r="18" spans="1:10" ht="15" customHeight="1">
      <c r="F18" s="17"/>
      <c r="I18" s="16"/>
    </row>
    <row r="19" spans="1:10" ht="15" customHeight="1">
      <c r="F19" s="14"/>
      <c r="G19" s="18"/>
      <c r="H19" s="18"/>
      <c r="I19" s="19"/>
    </row>
    <row r="20" spans="1:10" ht="15" customHeight="1">
      <c r="A20" t="s">
        <v>157</v>
      </c>
      <c r="F20" t="s">
        <v>158</v>
      </c>
    </row>
    <row r="37" spans="1:16" ht="19.899999999999999" customHeight="1">
      <c r="A37" s="90" t="s">
        <v>146</v>
      </c>
      <c r="B37" s="91"/>
      <c r="C37" s="91"/>
      <c r="D37" s="91"/>
      <c r="E37" s="91"/>
      <c r="F37" s="91"/>
      <c r="G37" s="91"/>
      <c r="H37" s="91"/>
      <c r="I37" s="92"/>
      <c r="J37" s="80"/>
      <c r="K37" s="80"/>
      <c r="L37" s="80"/>
      <c r="M37" s="80"/>
      <c r="N37" s="80"/>
      <c r="O37" s="80"/>
      <c r="P37" s="80"/>
    </row>
    <row r="38" spans="1:16" ht="19.899999999999999" customHeight="1">
      <c r="A38" s="93"/>
      <c r="B38" s="94"/>
      <c r="C38" s="94"/>
      <c r="D38" s="94"/>
      <c r="E38" s="94"/>
      <c r="F38" s="94"/>
      <c r="G38" s="94"/>
      <c r="H38" s="94"/>
      <c r="I38" s="95"/>
      <c r="J38" s="80"/>
      <c r="K38" s="80"/>
      <c r="L38" s="80"/>
      <c r="M38" s="80"/>
      <c r="N38" s="80"/>
      <c r="O38" s="80"/>
      <c r="P38" s="80"/>
    </row>
    <row r="39" spans="1:16" ht="19.899999999999999" customHeight="1">
      <c r="A39" s="96"/>
      <c r="B39" s="97"/>
      <c r="C39" s="97"/>
      <c r="D39" s="97"/>
      <c r="E39" s="97"/>
      <c r="F39" s="97"/>
      <c r="G39" s="97"/>
      <c r="H39" s="97"/>
      <c r="I39" s="98"/>
      <c r="J39" s="80"/>
      <c r="K39" s="80"/>
      <c r="L39" s="80"/>
      <c r="M39" s="80"/>
      <c r="N39" s="80"/>
      <c r="O39" s="80"/>
      <c r="P39" s="80"/>
    </row>
    <row r="40" spans="1:16" ht="15" customHeight="1">
      <c r="A40" t="str">
        <f>CONCATENATE("For more information on our unit's finances, contact ",'Data Input'!$C$78," at ",'Data Input'!$C$79,".")</f>
        <v>For more information on our unit's finances, contact Becky Austin at (517) 726-1429.</v>
      </c>
    </row>
  </sheetData>
  <mergeCells count="1">
    <mergeCell ref="A37:I39"/>
  </mergeCells>
  <printOptions horizontalCentered="1"/>
  <pageMargins left="0.2" right="0.2" top="0.5" bottom="0.5" header="0.3" footer="0.3"/>
  <pageSetup scale="8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8"/>
  <sheetViews>
    <sheetView topLeftCell="A9" zoomScale="85" workbookViewId="0">
      <selection activeCell="U3" sqref="U3"/>
    </sheetView>
  </sheetViews>
  <sheetFormatPr defaultColWidth="9" defaultRowHeight="15" customHeight="1"/>
  <cols>
    <col min="1" max="1" width="9.140625" customWidth="1"/>
    <col min="2" max="15" width="9" customWidth="1"/>
    <col min="16" max="16" width="15" customWidth="1"/>
  </cols>
  <sheetData>
    <row r="1" spans="1:16" ht="16.5" customHeight="1">
      <c r="A1" s="8" t="str">
        <f>CONCATENATE("CITIZEN'S GUIDE TO LOCAL UNIT FINANCES - ",'Data Input'!C2," (",'Data Input'!C3,")")</f>
        <v>CITIZEN'S GUIDE TO LOCAL UNIT FINANCES - Village of Vermontville (23-3050)</v>
      </c>
      <c r="P1" s="7" t="s">
        <v>159</v>
      </c>
    </row>
    <row r="2" spans="1:16" ht="16.5" customHeight="1">
      <c r="A2" t="s">
        <v>160</v>
      </c>
      <c r="F2" s="2" t="s">
        <v>161</v>
      </c>
      <c r="K2" s="4" t="s">
        <v>162</v>
      </c>
    </row>
    <row r="3" spans="1:16" ht="16.5" customHeight="1"/>
    <row r="4" spans="1:16" ht="16.5" customHeight="1"/>
    <row r="5" spans="1:16" ht="16.5" customHeight="1"/>
    <row r="6" spans="1:16" ht="16.5" customHeight="1"/>
    <row r="7" spans="1:16" ht="16.5" customHeight="1"/>
    <row r="8" spans="1:16" ht="16.5" customHeight="1"/>
    <row r="9" spans="1:16" ht="16.5" customHeight="1"/>
    <row r="10" spans="1:16" ht="16.5" customHeight="1"/>
    <row r="11" spans="1:16" ht="16.5" customHeight="1"/>
    <row r="12" spans="1:16" ht="16.5" customHeight="1"/>
    <row r="13" spans="1:16" ht="16.5" customHeight="1"/>
    <row r="14" spans="1:16" ht="16.5" customHeight="1"/>
    <row r="15" spans="1:16" ht="16.5" customHeight="1">
      <c r="F15" s="17"/>
    </row>
    <row r="16" spans="1:16" ht="16.5" customHeight="1">
      <c r="F16" s="17"/>
      <c r="J16" s="16"/>
    </row>
    <row r="17" spans="1:10" ht="16.5" customHeight="1">
      <c r="G17" s="18"/>
      <c r="H17" s="18"/>
      <c r="I17" s="18"/>
      <c r="J17" s="19"/>
    </row>
    <row r="18" spans="1:10" ht="16.5" customHeight="1">
      <c r="A18" t="s">
        <v>163</v>
      </c>
      <c r="I18" s="1" t="s">
        <v>164</v>
      </c>
    </row>
    <row r="19" spans="1:10" ht="16.5" customHeight="1"/>
    <row r="20" spans="1:10" ht="16.5" customHeight="1"/>
    <row r="21" spans="1:10" ht="16.5" customHeight="1"/>
    <row r="22" spans="1:10" ht="16.5" customHeight="1"/>
    <row r="23" spans="1:10" ht="16.5" customHeight="1"/>
    <row r="24" spans="1:10" ht="16.5" customHeight="1"/>
    <row r="25" spans="1:10" ht="16.5" customHeight="1"/>
    <row r="26" spans="1:10" ht="16.5" customHeight="1"/>
    <row r="27" spans="1:10" ht="16.5" customHeight="1"/>
    <row r="28" spans="1:10" ht="16.5" customHeight="1"/>
    <row r="29" spans="1:10" ht="16.5" customHeight="1"/>
    <row r="30" spans="1:10" ht="16.5" customHeight="1"/>
    <row r="31" spans="1:10" ht="16.5" customHeight="1"/>
    <row r="32" spans="1:10" ht="16.5" customHeight="1"/>
    <row r="33" spans="1:16" ht="16.5" customHeight="1"/>
    <row r="34" spans="1:16" ht="16.5" customHeight="1"/>
    <row r="35" spans="1:16" ht="23.45" customHeight="1">
      <c r="A35" s="90" t="s">
        <v>167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</row>
    <row r="36" spans="1:16" ht="23.45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</row>
    <row r="37" spans="1:16" ht="23.45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/>
    </row>
    <row r="38" spans="1:16" ht="15" customHeight="1">
      <c r="A38" t="str">
        <f>CONCATENATE("For more information on our unit's finances, contact ",'Data Input'!$C$78," at ",'Data Input'!$C$79,".")</f>
        <v>For more information on our unit's finances, contact Becky Austin at (517) 726-1429.</v>
      </c>
    </row>
  </sheetData>
  <mergeCells count="1">
    <mergeCell ref="A35:P37"/>
  </mergeCells>
  <printOptions horizontalCentered="1"/>
  <pageMargins left="0.25" right="0.25" top="0.5" bottom="0.5" header="0.3" footer="0.3"/>
  <pageSetup scale="8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82DF9A155BF5429A0A4A29345F02E0" ma:contentTypeVersion="11" ma:contentTypeDescription="Create a new document." ma:contentTypeScope="" ma:versionID="333aef60c4948195e3104f1ef46ea8ac">
  <xsd:schema xmlns:xsd="http://www.w3.org/2001/XMLSchema" xmlns:xs="http://www.w3.org/2001/XMLSchema" xmlns:p="http://schemas.microsoft.com/office/2006/metadata/properties" xmlns:ns3="709a6d63-2c5b-4c19-a05a-b93d0ae095f0" xmlns:ns4="66078fc2-debf-402f-a651-2eea139bb4a3" targetNamespace="http://schemas.microsoft.com/office/2006/metadata/properties" ma:root="true" ma:fieldsID="3865671cb8f6f7a7bdd344ec31daeeeb" ns3:_="" ns4:_="">
    <xsd:import namespace="709a6d63-2c5b-4c19-a05a-b93d0ae095f0"/>
    <xsd:import namespace="66078fc2-debf-402f-a651-2eea139bb4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a6d63-2c5b-4c19-a05a-b93d0ae09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8fc2-debf-402f-a651-2eea139bb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1A882E-C1D8-4A67-8645-18494749FF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5EE0C-3ABB-4FF4-93DE-D9AC298B44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9a6d63-2c5b-4c19-a05a-b93d0ae095f0"/>
    <ds:schemaRef ds:uri="66078fc2-debf-402f-a651-2eea139bb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Instructions</vt:lpstr>
      <vt:lpstr>Data Input</vt:lpstr>
      <vt:lpstr>Revenues</vt:lpstr>
      <vt:lpstr>Expenditures</vt:lpstr>
      <vt:lpstr>Position</vt:lpstr>
      <vt:lpstr>Obligations</vt:lpstr>
      <vt:lpstr>Instructions!Citizens_Guide_Instructions</vt:lpstr>
      <vt:lpstr>Instructions!OLE_LINK1</vt:lpstr>
      <vt:lpstr>Instructions!OLE_LINK2</vt:lpstr>
      <vt:lpstr>'Data Input'!Print_Area</vt:lpstr>
      <vt:lpstr>Expenditures!Print_Area</vt:lpstr>
      <vt:lpstr>Instructions!Print_Area</vt:lpstr>
      <vt:lpstr>Obligations!Print_Area</vt:lpstr>
      <vt:lpstr>Position!Print_Area</vt:lpstr>
      <vt:lpstr>Revenues!Print_Area</vt:lpstr>
      <vt:lpstr>'Data Input'!Print_Titles</vt:lpstr>
      <vt:lpstr>Instructions!Print_Titles</vt:lpstr>
    </vt:vector>
  </TitlesOfParts>
  <Manager/>
  <Company>Plante &amp; Moran, PLLC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Joe.Heffernan</dc:creator>
  <cp:keywords/>
  <dc:description/>
  <cp:lastModifiedBy>Village Clerk</cp:lastModifiedBy>
  <cp:revision/>
  <cp:lastPrinted>2021-11-22T16:58:37Z</cp:lastPrinted>
  <dcterms:created xsi:type="dcterms:W3CDTF">2011-01-04T15:16:36Z</dcterms:created>
  <dcterms:modified xsi:type="dcterms:W3CDTF">2022-11-22T18:33:02Z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AnkerC@michigan.gov</vt:lpwstr>
  </property>
  <property fmtid="{D5CDD505-2E9C-101B-9397-08002B2CF9AE}" pid="5" name="MSIP_Label_3a2fed65-62e7-46ea-af74-187e0c17143a_SetDate">
    <vt:lpwstr>2020-09-25T20:01:02.3953643Z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064ac23e-8851-4a9e-aabe-f33ffc0e777e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  <property fmtid="{D5CDD505-2E9C-101B-9397-08002B2CF9AE}" pid="11" name="ContentTypeId">
    <vt:lpwstr>0x0101007482DF9A155BF5429A0A4A29345F02E0</vt:lpwstr>
  </property>
</Properties>
</file>